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17876\Desktop\Zákazky 2025\04 Úprava areálového vodovodu_Depo Jurajov Dvor\02 Žiadosť o zadávanie zákazky DNS\Podklady pre Cencerová\"/>
    </mc:Choice>
  </mc:AlternateContent>
  <xr:revisionPtr revIDLastSave="0" documentId="13_ncr:1_{B5B1B142-51E7-44CA-A95F-1E143030DCE4}" xr6:coauthVersionLast="47" xr6:coauthVersionMax="47" xr10:uidLastSave="{00000000-0000-0000-0000-000000000000}"/>
  <bookViews>
    <workbookView xWindow="-120" yWindow="-120" windowWidth="29040" windowHeight="15720" xr2:uid="{00B9060A-012E-4E7B-B9D2-7961EB1B65EF}"/>
  </bookViews>
  <sheets>
    <sheet name="513.1" sheetId="1" r:id="rId1"/>
  </sheets>
  <definedNames>
    <definedName name="_xlnm.Print_Titles" localSheetId="0">'513.1'!$1:$4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J125" i="1"/>
  <c r="J134" i="1"/>
  <c r="J143" i="1"/>
  <c r="J156" i="1"/>
  <c r="J168" i="1"/>
  <c r="J176" i="1"/>
  <c r="J182" i="1"/>
  <c r="H182" i="1"/>
  <c r="J188" i="1"/>
  <c r="J191" i="1"/>
  <c r="J197" i="1"/>
  <c r="J121" i="1"/>
  <c r="J117" i="1"/>
  <c r="J111" i="1"/>
  <c r="J104" i="1"/>
  <c r="J100" i="1"/>
  <c r="J93" i="1"/>
  <c r="J87" i="1"/>
  <c r="J80" i="1"/>
  <c r="J63" i="1"/>
  <c r="J59" i="1"/>
  <c r="J52" i="1"/>
  <c r="J48" i="1"/>
  <c r="J11" i="1"/>
  <c r="J32" i="1"/>
  <c r="J28" i="1"/>
  <c r="J24" i="1"/>
  <c r="J20" i="1"/>
  <c r="J16" i="1"/>
  <c r="F96" i="1"/>
  <c r="F97" i="1"/>
  <c r="F90" i="1"/>
  <c r="F89" i="1"/>
  <c r="F85" i="1"/>
  <c r="F74" i="1"/>
  <c r="J201" i="1" l="1"/>
  <c r="H112" i="1"/>
  <c r="H111" i="1" s="1"/>
  <c r="F107" i="1"/>
  <c r="F56" i="1"/>
  <c r="F55" i="1"/>
  <c r="F154" i="1"/>
  <c r="H149" i="1" s="1"/>
  <c r="F148" i="1"/>
  <c r="H144" i="1" s="1"/>
  <c r="H143" i="1" l="1"/>
  <c r="F141" i="1"/>
  <c r="H135" i="1" s="1"/>
  <c r="H134" i="1" s="1"/>
  <c r="F123" i="1"/>
  <c r="H122" i="1" s="1"/>
  <c r="H121" i="1" s="1"/>
  <c r="F119" i="1"/>
  <c r="H118" i="1" s="1"/>
  <c r="H117" i="1" s="1"/>
  <c r="F198" i="1"/>
  <c r="H197" i="1" s="1"/>
  <c r="F193" i="1"/>
  <c r="H192" i="1" s="1"/>
  <c r="H191" i="1" s="1"/>
  <c r="F189" i="1"/>
  <c r="H188" i="1" s="1"/>
  <c r="H177" i="1"/>
  <c r="H173" i="1"/>
  <c r="H161" i="1"/>
  <c r="H126" i="1"/>
  <c r="H125" i="1" s="1"/>
  <c r="F67" i="1" l="1"/>
  <c r="F54" i="1"/>
  <c r="F66" i="1" s="1"/>
  <c r="F43" i="1"/>
  <c r="H17" i="1"/>
  <c r="H16" i="1" s="1"/>
  <c r="F108" i="1"/>
  <c r="H84" i="1"/>
  <c r="F83" i="1"/>
  <c r="F183" i="1"/>
  <c r="F50" i="1"/>
  <c r="F26" i="1"/>
  <c r="F30" i="1"/>
  <c r="H29" i="1" s="1"/>
  <c r="H28" i="1" s="1"/>
  <c r="F22" i="1"/>
  <c r="H21" i="1" s="1"/>
  <c r="H20" i="1" s="1"/>
  <c r="H81" i="1" l="1"/>
  <c r="H80" i="1" s="1"/>
  <c r="F73" i="1"/>
  <c r="F71" i="1"/>
  <c r="H25" i="1"/>
  <c r="H24" i="1" s="1"/>
  <c r="F35" i="1"/>
  <c r="H33" i="1" s="1"/>
  <c r="H49" i="1"/>
  <c r="H48" i="1" s="1"/>
  <c r="F77" i="1"/>
  <c r="F68" i="1"/>
  <c r="F57" i="1"/>
  <c r="F38" i="1"/>
  <c r="F39" i="1"/>
  <c r="F40" i="1" l="1"/>
  <c r="F44" i="1" s="1"/>
  <c r="H36" i="1" s="1"/>
  <c r="H32" i="1" s="1"/>
  <c r="F9" i="1" l="1"/>
  <c r="H8" i="1" s="1"/>
  <c r="F172" i="1"/>
  <c r="H169" i="1" s="1"/>
  <c r="H168" i="1" s="1"/>
  <c r="F166" i="1"/>
  <c r="H163" i="1" s="1"/>
  <c r="F160" i="1"/>
  <c r="H157" i="1" s="1"/>
  <c r="F180" i="1"/>
  <c r="H179" i="1" s="1"/>
  <c r="H176" i="1" s="1"/>
  <c r="H156" i="1" l="1"/>
  <c r="F109" i="1"/>
  <c r="H105" i="1" s="1"/>
  <c r="H104" i="1" s="1"/>
  <c r="H53" i="1" l="1"/>
  <c r="H52" i="1" s="1"/>
  <c r="F72" i="1" l="1"/>
  <c r="F75" i="1" l="1"/>
  <c r="F78" i="1" s="1"/>
  <c r="F98" i="1" s="1"/>
  <c r="A8" i="1"/>
  <c r="A11" i="1" s="1"/>
  <c r="H94" i="1" l="1"/>
  <c r="H93" i="1" s="1"/>
  <c r="F61" i="1"/>
  <c r="A17" i="1"/>
  <c r="A20" i="1" s="1"/>
  <c r="H64" i="1"/>
  <c r="F102" i="1"/>
  <c r="H101" i="1" s="1"/>
  <c r="H100" i="1" s="1"/>
  <c r="F91" i="1"/>
  <c r="H88" i="1" s="1"/>
  <c r="H87" i="1" s="1"/>
  <c r="H60" i="1" l="1"/>
  <c r="H59" i="1" s="1"/>
  <c r="F12" i="1"/>
  <c r="H11" i="1" s="1"/>
  <c r="H63" i="1"/>
  <c r="A24" i="1"/>
  <c r="A28" i="1" l="1"/>
  <c r="A32" i="1" s="1"/>
  <c r="A48" i="1" s="1"/>
  <c r="A52" i="1" l="1"/>
  <c r="A59" i="1" s="1"/>
  <c r="A63" i="1" l="1"/>
  <c r="A80" i="1" l="1"/>
  <c r="A87" i="1" l="1"/>
  <c r="A93" i="1" s="1"/>
  <c r="A100" i="1" l="1"/>
  <c r="A104" i="1" l="1"/>
  <c r="A111" i="1" l="1"/>
  <c r="A117" i="1" s="1"/>
  <c r="A121" i="1" s="1"/>
  <c r="A125" i="1" l="1"/>
  <c r="A134" i="1" s="1"/>
  <c r="A143" i="1" s="1"/>
  <c r="A156" i="1" l="1"/>
  <c r="A168" i="1" s="1"/>
  <c r="A176" i="1" s="1"/>
  <c r="A182" i="1" s="1"/>
  <c r="A188" i="1" s="1"/>
  <c r="A191" i="1" s="1"/>
  <c r="A197" i="1" s="1"/>
</calcChain>
</file>

<file path=xl/sharedStrings.xml><?xml version="1.0" encoding="utf-8"?>
<sst xmlns="http://schemas.openxmlformats.org/spreadsheetml/2006/main" count="277" uniqueCount="218">
  <si>
    <t>KS:</t>
  </si>
  <si>
    <t>POLOŽKA</t>
  </si>
  <si>
    <t>VÝKAZ VÝMER</t>
  </si>
  <si>
    <t>M.J.</t>
  </si>
  <si>
    <t>MNOŽ.</t>
  </si>
  <si>
    <t>Č.</t>
  </si>
  <si>
    <t>KÓD CPV</t>
  </si>
  <si>
    <t>KÓD SP</t>
  </si>
  <si>
    <t>KÓD SPP</t>
  </si>
  <si>
    <t>t</t>
  </si>
  <si>
    <t>m3</t>
  </si>
  <si>
    <t>ks</t>
  </si>
  <si>
    <t>45.11.20</t>
  </si>
  <si>
    <t>Výkopové zemné práce a presun zemín</t>
  </si>
  <si>
    <t>45.00.00</t>
  </si>
  <si>
    <t>Všeobecné položky v procese obstarávania stavieb</t>
  </si>
  <si>
    <t>00010401</t>
  </si>
  <si>
    <t>Zmluvné požiadavky poplatky za skládky vybúraných hmôt a sutí</t>
  </si>
  <si>
    <t>45.11.11</t>
  </si>
  <si>
    <t>Demolačné práce</t>
  </si>
  <si>
    <t>m</t>
  </si>
  <si>
    <t>05080200</t>
  </si>
  <si>
    <t>Doprava vybúraných hmôt vodorovná</t>
  </si>
  <si>
    <t>0508020003</t>
  </si>
  <si>
    <t>Doprava vybúraných hmôt vodorovná, nad 1 km</t>
  </si>
  <si>
    <t>odvoz na spoplatnenú skládku</t>
  </si>
  <si>
    <t>01030101</t>
  </si>
  <si>
    <t>Hĺbené vykopávky jám zapažených</t>
  </si>
  <si>
    <t>0103010107</t>
  </si>
  <si>
    <t>Hĺbené vykopávky jám zapažených, tr. horniny 1-4</t>
  </si>
  <si>
    <t>01030202</t>
  </si>
  <si>
    <t>Hĺbené vykopávky rýh š nad 600 mm</t>
  </si>
  <si>
    <t>0103020207</t>
  </si>
  <si>
    <t>Hĺbené vykopávky rýh š nad 600 mm, tr. horniny 1-4</t>
  </si>
  <si>
    <t>27201391</t>
  </si>
  <si>
    <t>Podkladné konštrukcie pod potrubie, šachty, stoky atď., štrkopieskom</t>
  </si>
  <si>
    <t>01040402</t>
  </si>
  <si>
    <t>Konštrukcie z hornín - zásypy so zhutnením</t>
  </si>
  <si>
    <t>0104040207</t>
  </si>
  <si>
    <t>Konštrukcie z hornín - zásypy so zhutnením, tr. horniny 1-4</t>
  </si>
  <si>
    <t>01040502</t>
  </si>
  <si>
    <t>Konštrukcie z hornín - obsypy so zhutnením</t>
  </si>
  <si>
    <t>0104050203</t>
  </si>
  <si>
    <t>Konštrukcie z hornín - obsypy so zhutnením, tr.horniny 4</t>
  </si>
  <si>
    <t>fr. do 22 mm - nakupovaný materiál</t>
  </si>
  <si>
    <t>výkop</t>
  </si>
  <si>
    <t>pieskové lôžko</t>
  </si>
  <si>
    <t>obsyp</t>
  </si>
  <si>
    <t>spolu</t>
  </si>
  <si>
    <t>01060201</t>
  </si>
  <si>
    <t>Premiestnenie  vodorovné do 100 m</t>
  </si>
  <si>
    <t>0106020101</t>
  </si>
  <si>
    <t>Premiestnenie  výkopku resp. rúbaniny, vodorovné do 100 m, tr. horniny 1-4</t>
  </si>
  <si>
    <t>spätný zasyp (tam a späť)</t>
  </si>
  <si>
    <t>01060700</t>
  </si>
  <si>
    <t>Premiestnenie  nakladanie, prekladanie, vykladanie</t>
  </si>
  <si>
    <t>0106070007</t>
  </si>
  <si>
    <t>Premiestnenie  výkopku resp. rúbaniny, nakladanie, prekladanie, vykladanie tr. horniny 1-4</t>
  </si>
  <si>
    <t>01070101</t>
  </si>
  <si>
    <t>Paženie, resp.zaistenie výrubu v podzemí vykopávok príložné</t>
  </si>
  <si>
    <t>m2</t>
  </si>
  <si>
    <t>0107010100</t>
  </si>
  <si>
    <t>Paženie, resp.zaistenie výrubu v podzemí vykopávok príložné, z dielcov bez ohľadu na materiál</t>
  </si>
  <si>
    <t>zriadenie/ odstránenie paženia</t>
  </si>
  <si>
    <t>11200301</t>
  </si>
  <si>
    <t>Podkladné konštrukcie, dosky, bloky, sedlá, z betónu prostého</t>
  </si>
  <si>
    <t>1120030103</t>
  </si>
  <si>
    <t>Podkladné konštrukcie, dosky, bloky, sedlá z betónu prostého, tr. C 12/15 (B 15)</t>
  </si>
  <si>
    <t>11200311</t>
  </si>
  <si>
    <t>Podkladné konštrukcie, dosky, bloky, sedlá, debnenie tradičné</t>
  </si>
  <si>
    <t>1120031101</t>
  </si>
  <si>
    <t>Podkladné konštrukcie, dosky, bloky, sedlá, debnenie tradičné drevené</t>
  </si>
  <si>
    <t>01040100</t>
  </si>
  <si>
    <t>Konštrukcie z hornín - skládky</t>
  </si>
  <si>
    <t>0104010007</t>
  </si>
  <si>
    <t>Konštrukcie z hornín - skládky  tr.horniny 1-4</t>
  </si>
  <si>
    <t>05020343</t>
  </si>
  <si>
    <t>Vybúranie konštrukcií a demontáže, inštalačného vedenia a príslušenstva vodovodného</t>
  </si>
  <si>
    <t>27021176</t>
  </si>
  <si>
    <t>Vodovody, ostatné konštrukcie, doplnky</t>
  </si>
  <si>
    <t>2702117605</t>
  </si>
  <si>
    <t>Vodovody, ostatné konštrukcie, doplnky, orientačné stĺpiky</t>
  </si>
  <si>
    <t>27021285</t>
  </si>
  <si>
    <t>Vodovody, ostatné montážne práce - tlakové skúšky tesnosti potrubia</t>
  </si>
  <si>
    <t>2702128501</t>
  </si>
  <si>
    <t>Vodovody, ostatné montážne práce - tlakové skúšky tesnosti potrubia vodou</t>
  </si>
  <si>
    <t>2702128503</t>
  </si>
  <si>
    <t>Vodovody, ostatné montážne práce - tlakové skúšky tesnosti potrubia, čistenie</t>
  </si>
  <si>
    <t>27021174</t>
  </si>
  <si>
    <t>Vodovody, ostatné konštrukcie, armatúry</t>
  </si>
  <si>
    <t>2702117601</t>
  </si>
  <si>
    <t>Vodovody, ostatné konštrukcie, doplnky, poklopy</t>
  </si>
  <si>
    <t>27020533</t>
  </si>
  <si>
    <t>Vodovody, rúry liatinové, tvarovky</t>
  </si>
  <si>
    <t>2702053302</t>
  </si>
  <si>
    <t>Vodovody, rúry liatinové, tvarovky DN 100 mm</t>
  </si>
  <si>
    <t>2702117401</t>
  </si>
  <si>
    <t>Vodovody, ostatné konštrukcie, armatúry - posúvače</t>
  </si>
  <si>
    <t>01090301</t>
  </si>
  <si>
    <t>Pretláčanie potrubia z plastických hmôt, tr. hor. 1-4</t>
  </si>
  <si>
    <t>513.1 Úprava areálového vodovodu</t>
  </si>
  <si>
    <t>05030161</t>
  </si>
  <si>
    <t>Odstránenie spevnených plôch vozoviek a doplňujúcich konštrukcií krytov cementobetónových</t>
  </si>
  <si>
    <t>0503016102</t>
  </si>
  <si>
    <t>Odstránenie spevnených plôch vozoviek a doplňujúcich konštrukcií krytov cementobetónových hr. nad 100 do 200 mm</t>
  </si>
  <si>
    <t>odstránenie betónovej plochy hr. do 200 mm: 1,0*35</t>
  </si>
  <si>
    <t>05030264</t>
  </si>
  <si>
    <t>Odstránenie spevnených plôch vozoviek a doplňujúcich konštrukcií podkladov z kameniva hrubého drveného</t>
  </si>
  <si>
    <t>05030166</t>
  </si>
  <si>
    <t>Odstránenie spevnených plôch vozoviek a doplňujúcich konštrukcií krytov dlaždených</t>
  </si>
  <si>
    <t>0503016602</t>
  </si>
  <si>
    <t>Odstránenie spevnených plôch vozoviek a doplňujúcich konštrukcií krytov dlaždených hr. nad 100 do 200 mm</t>
  </si>
  <si>
    <t>odstránenie betónovej plochy hr. do 200 mm: 35 m2*0,44 t/m2</t>
  </si>
  <si>
    <t>dočasné odstránenie bet. panelov: 2,0*48,0</t>
  </si>
  <si>
    <t>výkop štartovacej jamy pre technológiu pretláčania chráničky DN300: 6,0*3,0*2,0</t>
  </si>
  <si>
    <t>pieskové lôžko   (dĺ.potrubia -(pretlak +šachta)): (161,5*0,15*1,0)-(6,0*0,15*1,0+2,0*1,0*0,15)</t>
  </si>
  <si>
    <t>obsyp potrubia DN100 štrkom frakcie do 22 mm: (0,42*1,0*35)-(0,055*0,055*3,14*35)</t>
  </si>
  <si>
    <t>0104050207</t>
  </si>
  <si>
    <t>Konštrukcie z hornín - obsypy so zhutnením, tr. horniny 1-4</t>
  </si>
  <si>
    <t>spätný obsyp (tam a späť)</t>
  </si>
  <si>
    <t>zásyp zeminou:</t>
  </si>
  <si>
    <t>výkopy</t>
  </si>
  <si>
    <t>01060204</t>
  </si>
  <si>
    <t>Premiestnenie  vodorovné nad 3 000 m</t>
  </si>
  <si>
    <t>0106020401</t>
  </si>
  <si>
    <t>Premiestnenie  výkopku resp. rúbaniny, vodorovné nad 3 000 m, tr. horniny 1-4</t>
  </si>
  <si>
    <t>0503026402</t>
  </si>
  <si>
    <t>Odstránenie spevnených plôch vozoviek a doplňujúcich konštrukcií podkladov z kameniva hrubého drveného hr. nad 100 do 200 mm</t>
  </si>
  <si>
    <t>odstránenie štrkového podkladu pod bet. plochou hr. 180 mm: 1,0*35</t>
  </si>
  <si>
    <t>odstránenie štrkového podkladu pod bet. plochou hr. 180 mm: 35 m2*0,235 t/m2</t>
  </si>
  <si>
    <t>paženie jamy príložné: (6*2)*2+(3*2)*2</t>
  </si>
  <si>
    <t>0502034301</t>
  </si>
  <si>
    <t>Vybúranie konštrukcií a demontáže, inštalačného vedenia a príslušenstva vodovodného z liatinových rúr</t>
  </si>
  <si>
    <t>demontáž vodovodu DN100 z liatinových rúr</t>
  </si>
  <si>
    <t>odvoz na zberný dvor</t>
  </si>
  <si>
    <t>demontáž vodovodu DN100 z liatinových rúr: 55,0 m*0,0223 t/m</t>
  </si>
  <si>
    <t>výkop ryhy pre demontáž vodovodu: 1*1,5*55</t>
  </si>
  <si>
    <t>zásyp zeminou demontovaného potrubia:</t>
  </si>
  <si>
    <t>objem demontovaného potrubia: 3,14*0,05*0,05*100</t>
  </si>
  <si>
    <t>45.23.13</t>
  </si>
  <si>
    <t>Práce na stavbe miestnych potrubných vedení vody a kanalizácie</t>
  </si>
  <si>
    <t>zásyp zeminou štartovacej jamy pre technológiu pretláčania chráničky DN300:</t>
  </si>
  <si>
    <t>0508020002</t>
  </si>
  <si>
    <t>Doprava vybúraných hmôt vodorovná, do 1 km</t>
  </si>
  <si>
    <t>uloženie bet. panelov na seba:</t>
  </si>
  <si>
    <t>dočasné odstránenie bet. panelov: 96 m2*0,397 t/m2</t>
  </si>
  <si>
    <t>45.23.32</t>
  </si>
  <si>
    <t>27020421</t>
  </si>
  <si>
    <t>Vodovody, rúry plastové PE, PP</t>
  </si>
  <si>
    <t>2702042103</t>
  </si>
  <si>
    <t>Vodovody, rúry plastové PE, PP nad D 50 mm do D 110 mm</t>
  </si>
  <si>
    <t xml:space="preserve">potrubie vodovodu z tlakových polyetylénových rúr HDPE DN100 (D110), SDR17, PN10 </t>
  </si>
  <si>
    <t>vrátane:</t>
  </si>
  <si>
    <t>vyhľadávací vodič CYKY 4mm - 160 m</t>
  </si>
  <si>
    <t>výstražná fólia modrej farby - 155 m</t>
  </si>
  <si>
    <t>prepojenie vodovodov - 2 ks</t>
  </si>
  <si>
    <t>uzáver prírubový DN80 v zemnom vyhotovení</t>
  </si>
  <si>
    <t>uzáver prírubový DN100 v zemnom vyhotovení</t>
  </si>
  <si>
    <t>2702117406</t>
  </si>
  <si>
    <t>Vodovody, ostatné konštrukcie, armatúry - hydranty</t>
  </si>
  <si>
    <t>podzemný hydrant DN80,dĺ. 1250 mm, PN16</t>
  </si>
  <si>
    <t>2702117410</t>
  </si>
  <si>
    <t>Vodovody, ostatné konštrukcie, armatúry - zemné súpravy</t>
  </si>
  <si>
    <t>zemná teleskopická súprava pre DN80</t>
  </si>
  <si>
    <t>zemná teleskopická súprava pre DN100</t>
  </si>
  <si>
    <t>poklop uzáverový (Y4505)</t>
  </si>
  <si>
    <t>poklop hydrantový (Y4522)</t>
  </si>
  <si>
    <t>orientačný stĺpik pre vodovody</t>
  </si>
  <si>
    <t>45.23.33</t>
  </si>
  <si>
    <t>Práce na vrchnej stavbe diaľníc, ciest, ulíc, chodníkov a nekrytých parkovísk</t>
  </si>
  <si>
    <t>22020417</t>
  </si>
  <si>
    <t>Podkladné a krycie vrstvy s hydraulickým spojivom, cementobetónové jednovrstvové, beton prostý</t>
  </si>
  <si>
    <t>betónová plocha hr. do 200 mm: 35 m2*0,20 m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</si>
  <si>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</si>
  <si>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</si>
  <si>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</si>
  <si>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</si>
  <si>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zhotovenie dočasných bet. panelov: 96 m2*0,15 m</t>
  </si>
  <si>
    <t>Práce na spodnej stavby diaľnic, ciest, ulíc a chodníkov a nekrytých parkovísk</t>
  </si>
  <si>
    <t>22010104</t>
  </si>
  <si>
    <t>Podkladné a krycie vrstvy bez spojiva nestmelené, štrkodrva</t>
  </si>
  <si>
    <t>štrkový podklad pod bet. plochou hr. 180 mm: 35 m2*0,18 m</t>
  </si>
  <si>
    <t>betónový blok pod potrubie 300*300*300 mm, tr. C12/15: 0,3*0,3*0,3*5</t>
  </si>
  <si>
    <t>debnenie betónových blokov pod potrubie 300*300*300 mm, tr. C12/15: 0,3*0,3*5</t>
  </si>
  <si>
    <t>27020423</t>
  </si>
  <si>
    <t>Vodovody, rúry plastové, rúrové diely PE, PP</t>
  </si>
  <si>
    <t>2702042303</t>
  </si>
  <si>
    <t>Vodovody, rúry plastové, rúrové diely PE, PP nad D 50 mm do D 110 mm</t>
  </si>
  <si>
    <t>elektrofúzne koleno 30°/DN100</t>
  </si>
  <si>
    <t>elektrofúzne koleno 90°/DN100</t>
  </si>
  <si>
    <t>PE prechodová tvarovka D63/D110</t>
  </si>
  <si>
    <t>lemový nákružok DN100</t>
  </si>
  <si>
    <t>TvL prírubová tvarovka s prírub. odbočkou "T"-DN100/50</t>
  </si>
  <si>
    <t>TvL prírubová tvarovka s prírub. odbočkou "T"-DN100/80</t>
  </si>
  <si>
    <t>TvL rúra prírubová rovná "TP"-DN80/ dĺ. 200 mm</t>
  </si>
  <si>
    <t>TvL prírubová tvarovka s hrdlom "E"-DN100</t>
  </si>
  <si>
    <t>TvL rúra prírubová rovná "TP"-DN80/ dĺ. 400 mm</t>
  </si>
  <si>
    <t>TvL rúra prírubová rovná "TP"-DN100/dĺ.1000 mm</t>
  </si>
  <si>
    <t>TvL prírubové koleno s pätkou "PP"-90°/DN80</t>
  </si>
  <si>
    <t>2702053301</t>
  </si>
  <si>
    <t>Vodovody, rúry liatinové, tvarovky DN 80 mm</t>
  </si>
  <si>
    <t>výkop ryhy pre vodovod v rastlom teréne: 1,0*(1,65+1,43+1,51+1,65+1,38):5*41 +1,0*(1,87+1,76+1,76+1,64+1,65+1,64):6*72,5</t>
  </si>
  <si>
    <t>výkop ryhy pre vodovod v mieste betónovej plochy: (1,43+1,5+1,95+2+1,76+1,64+1,65+1,64)/8*35</t>
  </si>
  <si>
    <t>paženie ryhy príložné: (1,65+1,43+1,51+1,65+1,38)/5*41*2 +(1,87+1,76+1,76+1,64+1,65+1,64)/6*72,5*2+(1,43+1,5+1,95+2+1,76+1,64+1,65+1,64)/8*35*2</t>
  </si>
  <si>
    <t>0109030102</t>
  </si>
  <si>
    <t>Pretláčanie potrubia z plastických hmôt, tr. hor. 1-4, DN nad 200 do 400 mm</t>
  </si>
  <si>
    <t>pretláčaná chránička z rúr odstredivoliateho sklolaminátu DN300 - SN 100000</t>
  </si>
  <si>
    <t>uloženie prebytočnej zeminy na spoplatnenú skládku</t>
  </si>
  <si>
    <t>00010403</t>
  </si>
  <si>
    <t>Zmluvné požiadavky poplatky za skládky zeminy</t>
  </si>
  <si>
    <t>objem potrubia: -(0,055*0,055*3,14*35)-(0,07*0,07*3,14*113,5)</t>
  </si>
  <si>
    <t>obsyp potrubia DN100 prehodenou zeminou (vykopanou zeminou): (0,43*1,0*41)+(0,43*1,0*72,5)-(0,07*0,07*3,14*113,5)</t>
  </si>
  <si>
    <t>spätný obsyp a spätný zásyp</t>
  </si>
  <si>
    <t>j.c. v € bez DPH</t>
  </si>
  <si>
    <t>cena celkom v € bez DPH</t>
  </si>
  <si>
    <t>Cena celkom pre 513.1 Úprava areálového vodovodu</t>
  </si>
  <si>
    <t>točivá príruba DN100</t>
  </si>
  <si>
    <t>STAVBA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</si>
</sst>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0000000"/>
    <numFmt numFmtId="165" formatCode="0000000000"/>
    <numFmt numFmtId="166" formatCode="_-* #,##0.00\ _€_-;\-* #,##0.00\ _€_-;_-* &quot;-&quot;??\ _€_-;_-@_-"/>
  </numFmts>
  <fonts count="23" x14ac:knownFonts="1">
    <font>
      <sz val="11"/>
      <color theme="1"/>
      <name val="Aptos Narrow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 CE"/>
      <family val="2"/>
      <charset val="238"/>
    </font>
    <font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Calibri"/>
      <family val="2"/>
    </font>
    <font>
      <sz val="10"/>
      <name val="Helv"/>
    </font>
    <font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1"/>
      <name val="Aptos Narrow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2"/>
      <color indexed="12"/>
      <name val="Arial CE"/>
      <family val="2"/>
      <charset val="238"/>
    </font>
    <font>
      <i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rgb="FFFF0000"/>
      <name val="Arial CE"/>
      <family val="2"/>
      <charset val="238"/>
    </font>
    <font>
      <i/>
      <u val="singleAccounting"/>
      <sz val="10"/>
      <name val="Arial CE"/>
      <family val="2"/>
      <charset val="238"/>
    </font>
    <font>
      <b/>
      <sz val="10"/>
      <color rgb="FF0000FF"/>
      <name val="Arial CE"/>
      <family val="2"/>
      <charset val="238"/>
    </font>
    <font>
      <b/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8" fillId="0" borderId="0"/>
    <xf numFmtId="0" fontId="9" fillId="0" borderId="0"/>
    <xf numFmtId="0" fontId="9" fillId="0" borderId="0"/>
    <xf numFmtId="0" fontId="1" fillId="0" borderId="0"/>
    <xf numFmtId="0" fontId="14" fillId="0" borderId="0"/>
    <xf numFmtId="43" fontId="15" fillId="0" borderId="0" applyFont="0" applyFill="0" applyBorder="0" applyAlignment="0" applyProtection="0"/>
    <xf numFmtId="0" fontId="18" fillId="0" borderId="0"/>
    <xf numFmtId="0" fontId="1" fillId="0" borderId="0"/>
    <xf numFmtId="0" fontId="1" fillId="0" borderId="0"/>
    <xf numFmtId="0" fontId="1" fillId="0" borderId="0"/>
  </cellStyleXfs>
  <cellXfs count="158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/>
    </xf>
    <xf numFmtId="3" fontId="1" fillId="0" borderId="0" xfId="0" applyNumberFormat="1" applyFont="1" applyAlignment="1">
      <alignment horizontal="right" vertical="top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1" fillId="0" borderId="15" xfId="0" applyNumberFormat="1" applyFont="1" applyBorder="1" applyAlignment="1">
      <alignment vertical="top" wrapText="1"/>
    </xf>
    <xf numFmtId="0" fontId="1" fillId="0" borderId="14" xfId="0" quotePrefix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vertical="top"/>
    </xf>
    <xf numFmtId="0" fontId="4" fillId="0" borderId="0" xfId="0" applyFont="1" applyAlignment="1">
      <alignment vertical="top" wrapText="1"/>
    </xf>
    <xf numFmtId="0" fontId="2" fillId="0" borderId="18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49" fontId="2" fillId="0" borderId="18" xfId="0" quotePrefix="1" applyNumberFormat="1" applyFont="1" applyBorder="1" applyAlignment="1">
      <alignment horizontal="left" vertical="top"/>
    </xf>
    <xf numFmtId="49" fontId="2" fillId="0" borderId="18" xfId="0" applyNumberFormat="1" applyFont="1" applyBorder="1" applyAlignment="1">
      <alignment horizontal="left" vertical="top"/>
    </xf>
    <xf numFmtId="49" fontId="1" fillId="0" borderId="18" xfId="0" applyNumberFormat="1" applyFont="1" applyBorder="1" applyAlignment="1">
      <alignment horizontal="left" vertical="top"/>
    </xf>
    <xf numFmtId="49" fontId="1" fillId="0" borderId="18" xfId="0" quotePrefix="1" applyNumberFormat="1" applyFont="1" applyBorder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18" xfId="0" applyFont="1" applyBorder="1" applyAlignment="1">
      <alignment horizontal="center" vertical="top"/>
    </xf>
    <xf numFmtId="0" fontId="1" fillId="0" borderId="0" xfId="0" applyFont="1"/>
    <xf numFmtId="3" fontId="1" fillId="0" borderId="0" xfId="0" applyNumberFormat="1" applyFont="1"/>
    <xf numFmtId="0" fontId="1" fillId="0" borderId="19" xfId="0" applyFont="1" applyBorder="1" applyAlignment="1">
      <alignment vertical="top"/>
    </xf>
    <xf numFmtId="0" fontId="5" fillId="0" borderId="0" xfId="0" applyFont="1" applyAlignment="1">
      <alignment horizontal="left" vertical="top" wrapText="1"/>
    </xf>
    <xf numFmtId="4" fontId="5" fillId="0" borderId="0" xfId="0" applyNumberFormat="1" applyFont="1" applyAlignment="1">
      <alignment vertical="top" wrapText="1"/>
    </xf>
    <xf numFmtId="0" fontId="10" fillId="0" borderId="21" xfId="0" applyFont="1" applyBorder="1"/>
    <xf numFmtId="0" fontId="10" fillId="0" borderId="8" xfId="0" applyFont="1" applyBorder="1"/>
    <xf numFmtId="4" fontId="10" fillId="0" borderId="9" xfId="0" applyNumberFormat="1" applyFont="1" applyBorder="1"/>
    <xf numFmtId="4" fontId="5" fillId="0" borderId="10" xfId="0" applyNumberFormat="1" applyFont="1" applyBorder="1"/>
    <xf numFmtId="3" fontId="1" fillId="0" borderId="23" xfId="0" applyNumberFormat="1" applyFont="1" applyBorder="1" applyAlignment="1">
      <alignment vertical="top"/>
    </xf>
    <xf numFmtId="0" fontId="4" fillId="0" borderId="18" xfId="0" applyFont="1" applyBorder="1" applyAlignment="1">
      <alignment vertical="top"/>
    </xf>
    <xf numFmtId="49" fontId="4" fillId="0" borderId="18" xfId="0" applyNumberFormat="1" applyFont="1" applyBorder="1" applyAlignment="1">
      <alignment horizontal="left" vertical="top"/>
    </xf>
    <xf numFmtId="0" fontId="5" fillId="0" borderId="0" xfId="0" applyFont="1" applyAlignment="1">
      <alignment vertical="top" wrapText="1"/>
    </xf>
    <xf numFmtId="2" fontId="2" fillId="0" borderId="19" xfId="0" applyNumberFormat="1" applyFont="1" applyBorder="1" applyAlignment="1">
      <alignment vertical="top"/>
    </xf>
    <xf numFmtId="0" fontId="1" fillId="0" borderId="18" xfId="0" applyFont="1" applyBorder="1" applyAlignment="1">
      <alignment horizontal="left" wrapText="1"/>
    </xf>
    <xf numFmtId="0" fontId="0" fillId="0" borderId="17" xfId="0" applyBorder="1"/>
    <xf numFmtId="0" fontId="2" fillId="0" borderId="18" xfId="0" applyFont="1" applyBorder="1" applyAlignment="1">
      <alignment horizontal="left" wrapText="1"/>
    </xf>
    <xf numFmtId="0" fontId="11" fillId="0" borderId="22" xfId="0" applyFont="1" applyBorder="1"/>
    <xf numFmtId="0" fontId="11" fillId="0" borderId="18" xfId="0" applyFont="1" applyBorder="1" applyAlignment="1">
      <alignment horizontal="center" vertical="top"/>
    </xf>
    <xf numFmtId="0" fontId="11" fillId="0" borderId="0" xfId="0" applyFont="1"/>
    <xf numFmtId="2" fontId="1" fillId="0" borderId="19" xfId="0" applyNumberFormat="1" applyFont="1" applyBorder="1" applyAlignment="1">
      <alignment vertical="top"/>
    </xf>
    <xf numFmtId="0" fontId="12" fillId="0" borderId="0" xfId="0" applyFont="1"/>
    <xf numFmtId="0" fontId="4" fillId="0" borderId="0" xfId="0" applyFont="1" applyAlignment="1">
      <alignment vertical="center" wrapText="1"/>
    </xf>
    <xf numFmtId="49" fontId="13" fillId="0" borderId="18" xfId="0" quotePrefix="1" applyNumberFormat="1" applyFont="1" applyBorder="1" applyAlignment="1">
      <alignment horizontal="left" vertical="top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wrapText="1"/>
    </xf>
    <xf numFmtId="0" fontId="1" fillId="0" borderId="17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49" fontId="2" fillId="0" borderId="18" xfId="0" applyNumberFormat="1" applyFont="1" applyBorder="1" applyAlignment="1">
      <alignment horizontal="left" vertical="top" wrapText="1"/>
    </xf>
    <xf numFmtId="2" fontId="5" fillId="0" borderId="0" xfId="0" applyNumberFormat="1" applyFont="1" applyAlignment="1">
      <alignment vertical="top" wrapText="1"/>
    </xf>
    <xf numFmtId="0" fontId="4" fillId="0" borderId="18" xfId="0" applyFont="1" applyBorder="1" applyAlignment="1">
      <alignment horizontal="center" vertical="top"/>
    </xf>
    <xf numFmtId="0" fontId="1" fillId="0" borderId="20" xfId="0" applyFont="1" applyBorder="1" applyAlignment="1">
      <alignment vertical="top" wrapText="1"/>
    </xf>
    <xf numFmtId="0" fontId="2" fillId="0" borderId="2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vertical="top" wrapText="1"/>
    </xf>
    <xf numFmtId="0" fontId="1" fillId="0" borderId="18" xfId="0" quotePrefix="1" applyFont="1" applyBorder="1" applyAlignment="1">
      <alignment horizontal="center" vertical="top" wrapText="1"/>
    </xf>
    <xf numFmtId="3" fontId="1" fillId="0" borderId="19" xfId="0" applyNumberFormat="1" applyFont="1" applyBorder="1" applyAlignment="1">
      <alignment horizontal="center" vertical="top" wrapText="1"/>
    </xf>
    <xf numFmtId="0" fontId="11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164" fontId="4" fillId="0" borderId="18" xfId="0" applyNumberFormat="1" applyFont="1" applyBorder="1" applyAlignment="1">
      <alignment horizontal="left" vertical="top" wrapText="1"/>
    </xf>
    <xf numFmtId="165" fontId="4" fillId="0" borderId="18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8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2" fillId="0" borderId="17" xfId="0" applyFont="1" applyBorder="1"/>
    <xf numFmtId="164" fontId="16" fillId="0" borderId="18" xfId="0" applyNumberFormat="1" applyFont="1" applyBorder="1" applyAlignment="1">
      <alignment horizontal="left" vertical="top" wrapText="1"/>
    </xf>
    <xf numFmtId="165" fontId="16" fillId="0" borderId="18" xfId="0" applyNumberFormat="1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18" xfId="0" applyFont="1" applyBorder="1" applyAlignment="1">
      <alignment horizontal="center" vertical="top" wrapText="1"/>
    </xf>
    <xf numFmtId="0" fontId="0" fillId="0" borderId="22" xfId="0" applyBorder="1"/>
    <xf numFmtId="0" fontId="6" fillId="0" borderId="0" xfId="0" applyFont="1" applyAlignment="1">
      <alignment vertical="top" wrapText="1"/>
    </xf>
    <xf numFmtId="2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vertical="center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1" fillId="0" borderId="20" xfId="0" applyFont="1" applyBorder="1" applyAlignment="1">
      <alignment horizontal="left" wrapText="1"/>
    </xf>
    <xf numFmtId="2" fontId="6" fillId="0" borderId="0" xfId="0" applyNumberFormat="1" applyFont="1" applyAlignment="1">
      <alignment wrapText="1"/>
    </xf>
    <xf numFmtId="0" fontId="7" fillId="0" borderId="0" xfId="0" applyFont="1" applyAlignment="1">
      <alignment horizontal="right" vertical="top" wrapText="1"/>
    </xf>
    <xf numFmtId="2" fontId="6" fillId="0" borderId="0" xfId="0" applyNumberFormat="1" applyFont="1" applyAlignment="1">
      <alignment vertical="center" wrapText="1"/>
    </xf>
    <xf numFmtId="43" fontId="5" fillId="0" borderId="0" xfId="7" applyFont="1" applyAlignment="1">
      <alignment horizontal="right" wrapText="1"/>
    </xf>
    <xf numFmtId="43" fontId="5" fillId="0" borderId="0" xfId="7" applyFont="1" applyAlignment="1">
      <alignment horizontal="right" vertical="center" wrapText="1"/>
    </xf>
    <xf numFmtId="4" fontId="5" fillId="0" borderId="0" xfId="0" applyNumberFormat="1" applyFont="1" applyAlignment="1">
      <alignment wrapText="1"/>
    </xf>
    <xf numFmtId="0" fontId="3" fillId="0" borderId="22" xfId="0" applyFont="1" applyBorder="1" applyAlignment="1">
      <alignment horizontal="center" vertical="top"/>
    </xf>
    <xf numFmtId="2" fontId="1" fillId="0" borderId="19" xfId="0" applyNumberFormat="1" applyFont="1" applyBorder="1" applyAlignment="1">
      <alignment horizontal="right" vertical="top" wrapText="1"/>
    </xf>
    <xf numFmtId="2" fontId="1" fillId="0" borderId="19" xfId="0" applyNumberFormat="1" applyFont="1" applyBorder="1" applyAlignment="1">
      <alignment horizontal="center" vertical="top" wrapText="1"/>
    </xf>
    <xf numFmtId="0" fontId="5" fillId="0" borderId="0" xfId="10" applyFont="1" applyAlignment="1">
      <alignment horizontal="left" vertical="top" wrapText="1"/>
    </xf>
    <xf numFmtId="4" fontId="5" fillId="0" borderId="20" xfId="10" applyNumberFormat="1" applyFont="1" applyBorder="1" applyAlignment="1">
      <alignment horizontal="right" vertical="top" wrapText="1"/>
    </xf>
    <xf numFmtId="4" fontId="2" fillId="0" borderId="19" xfId="0" applyNumberFormat="1" applyFont="1" applyBorder="1" applyAlignment="1">
      <alignment vertical="top"/>
    </xf>
    <xf numFmtId="4" fontId="1" fillId="0" borderId="19" xfId="0" applyNumberFormat="1" applyFont="1" applyBorder="1" applyAlignment="1">
      <alignment vertical="top"/>
    </xf>
    <xf numFmtId="4" fontId="5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2" fontId="17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3" fontId="20" fillId="0" borderId="0" xfId="7" applyFont="1" applyAlignment="1">
      <alignment horizontal="right" wrapText="1"/>
    </xf>
    <xf numFmtId="4" fontId="0" fillId="0" borderId="0" xfId="0" applyNumberFormat="1"/>
    <xf numFmtId="0" fontId="11" fillId="0" borderId="22" xfId="0" applyFont="1" applyBorder="1" applyAlignment="1">
      <alignment vertical="top" wrapText="1"/>
    </xf>
    <xf numFmtId="4" fontId="7" fillId="0" borderId="0" xfId="0" applyNumberFormat="1" applyFont="1" applyAlignment="1">
      <alignment wrapText="1"/>
    </xf>
    <xf numFmtId="0" fontId="21" fillId="0" borderId="0" xfId="0" applyFont="1" applyAlignment="1">
      <alignment vertical="top" wrapText="1"/>
    </xf>
    <xf numFmtId="0" fontId="5" fillId="0" borderId="0" xfId="0" applyFont="1" applyAlignment="1">
      <alignment horizontal="left" wrapText="1"/>
    </xf>
    <xf numFmtId="43" fontId="5" fillId="0" borderId="0" xfId="0" applyNumberFormat="1" applyFont="1" applyAlignment="1">
      <alignment wrapText="1"/>
    </xf>
    <xf numFmtId="2" fontId="0" fillId="0" borderId="0" xfId="0" applyNumberFormat="1"/>
    <xf numFmtId="0" fontId="0" fillId="0" borderId="28" xfId="0" applyBorder="1" applyAlignment="1">
      <alignment vertical="top"/>
    </xf>
    <xf numFmtId="0" fontId="0" fillId="0" borderId="25" xfId="0" applyBorder="1" applyAlignment="1">
      <alignment vertical="top"/>
    </xf>
    <xf numFmtId="0" fontId="12" fillId="0" borderId="28" xfId="0" applyFont="1" applyBorder="1" applyAlignment="1">
      <alignment vertical="top"/>
    </xf>
    <xf numFmtId="0" fontId="1" fillId="0" borderId="28" xfId="0" applyFont="1" applyBorder="1" applyAlignment="1">
      <alignment vertical="top"/>
    </xf>
    <xf numFmtId="0" fontId="19" fillId="0" borderId="28" xfId="0" applyFont="1" applyBorder="1" applyAlignment="1">
      <alignment vertical="top"/>
    </xf>
    <xf numFmtId="4" fontId="0" fillId="0" borderId="28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166" fontId="0" fillId="0" borderId="28" xfId="0" applyNumberFormat="1" applyBorder="1" applyAlignment="1">
      <alignment vertical="top"/>
    </xf>
    <xf numFmtId="0" fontId="0" fillId="0" borderId="29" xfId="0" applyBorder="1" applyAlignment="1">
      <alignment vertical="top"/>
    </xf>
    <xf numFmtId="2" fontId="0" fillId="0" borderId="28" xfId="0" applyNumberFormat="1" applyBorder="1" applyAlignment="1">
      <alignment vertical="top"/>
    </xf>
    <xf numFmtId="0" fontId="0" fillId="0" borderId="0" xfId="0" applyAlignment="1">
      <alignment vertical="top"/>
    </xf>
    <xf numFmtId="2" fontId="0" fillId="0" borderId="28" xfId="0" applyNumberFormat="1" applyBorder="1" applyAlignment="1">
      <alignment horizontal="right" vertical="top"/>
    </xf>
    <xf numFmtId="0" fontId="10" fillId="0" borderId="30" xfId="0" applyFont="1" applyBorder="1"/>
    <xf numFmtId="0" fontId="10" fillId="0" borderId="31" xfId="0" applyFont="1" applyBorder="1"/>
    <xf numFmtId="4" fontId="5" fillId="0" borderId="31" xfId="0" applyNumberFormat="1" applyFont="1" applyBorder="1"/>
    <xf numFmtId="3" fontId="1" fillId="0" borderId="31" xfId="0" applyNumberFormat="1" applyFont="1" applyBorder="1" applyAlignment="1">
      <alignment vertical="top"/>
    </xf>
    <xf numFmtId="0" fontId="0" fillId="0" borderId="31" xfId="0" applyBorder="1"/>
    <xf numFmtId="4" fontId="2" fillId="0" borderId="31" xfId="0" applyNumberFormat="1" applyFont="1" applyBorder="1"/>
    <xf numFmtId="4" fontId="12" fillId="0" borderId="25" xfId="0" applyNumberFormat="1" applyFont="1" applyBorder="1" applyAlignment="1">
      <alignment vertical="top"/>
    </xf>
    <xf numFmtId="4" fontId="1" fillId="0" borderId="25" xfId="0" applyNumberFormat="1" applyFont="1" applyBorder="1" applyAlignment="1">
      <alignment vertical="top"/>
    </xf>
    <xf numFmtId="4" fontId="0" fillId="0" borderId="26" xfId="0" applyNumberFormat="1" applyBorder="1" applyAlignment="1">
      <alignment vertical="top"/>
    </xf>
    <xf numFmtId="4" fontId="22" fillId="0" borderId="24" xfId="0" applyNumberFormat="1" applyFont="1" applyBorder="1"/>
    <xf numFmtId="0" fontId="1" fillId="0" borderId="3" xfId="0" applyFont="1" applyBorder="1" applyAlignment="1">
      <alignment horizontal="centerContinuous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27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/>
    </xf>
    <xf numFmtId="0" fontId="1" fillId="0" borderId="11" xfId="0" quotePrefix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12">
    <cellStyle name="Čiarka" xfId="7" builtinId="3"/>
    <cellStyle name="Normálna" xfId="0" builtinId="0"/>
    <cellStyle name="Normálna 2" xfId="1" xr:uid="{B0DDD6BD-09B8-4AA3-B534-EA7BEB93C767}"/>
    <cellStyle name="Normálna 3" xfId="6" xr:uid="{AC304D46-83E0-440D-A865-02DA22F673B4}"/>
    <cellStyle name="Normálna 3 2" xfId="11" xr:uid="{6D021B71-EA87-4D7B-8723-2794B73AFFED}"/>
    <cellStyle name="Normálna 4" xfId="8" xr:uid="{BD262889-ACC2-4C26-8814-9B5BF8968692}"/>
    <cellStyle name="Normálna 9" xfId="5" xr:uid="{43E69891-EE46-439B-968D-0CAA5B6B6159}"/>
    <cellStyle name="normálne 2" xfId="9" xr:uid="{A9CAE3AE-C9C6-4465-84A7-4F88E70E9165}"/>
    <cellStyle name="normálne_popisovnik_ HUBOVA_13.09.07" xfId="3" xr:uid="{337667DC-4AA4-4D85-BEEA-9457CE978FCB}"/>
    <cellStyle name="normální 2" xfId="2" xr:uid="{7E4AD1E9-AE8C-4862-AD50-35758CF09D3F}"/>
    <cellStyle name="normální 2 2" xfId="10" xr:uid="{C12734D6-6BE2-43F7-962C-D5DCAB475BA6}"/>
    <cellStyle name="Štýl 1" xfId="4" xr:uid="{AB2F02F6-FCC1-42D1-A248-AD7B793C2FBF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9DFD7-08C6-477E-A2E3-F2B0A21BFD27}">
  <dimension ref="A1:Q201"/>
  <sheetViews>
    <sheetView showGridLines="0" tabSelected="1" view="pageLayout" zoomScaleNormal="100" workbookViewId="0">
      <selection activeCell="E199" sqref="E199"/>
    </sheetView>
  </sheetViews>
  <sheetFormatPr defaultRowHeight="15" x14ac:dyDescent="0.25"/>
  <cols>
    <col min="1" max="1" width="4.7109375" style="34" customWidth="1"/>
    <col min="2" max="2" width="9.28515625" style="34" customWidth="1"/>
    <col min="3" max="3" width="9" style="34" customWidth="1"/>
    <col min="4" max="4" width="10.85546875" style="34" customWidth="1"/>
    <col min="5" max="5" width="52.140625" style="34" customWidth="1"/>
    <col min="6" max="6" width="10.28515625" style="5" customWidth="1"/>
    <col min="7" max="7" width="5.7109375" style="34" customWidth="1"/>
    <col min="8" max="8" width="10.140625" style="35" customWidth="1"/>
    <col min="9" max="9" width="9.42578125" bestFit="1" customWidth="1"/>
    <col min="257" max="257" width="4.7109375" customWidth="1"/>
    <col min="258" max="258" width="9.28515625" customWidth="1"/>
    <col min="259" max="259" width="9" customWidth="1"/>
    <col min="260" max="260" width="10.85546875" customWidth="1"/>
    <col min="261" max="261" width="52.7109375" customWidth="1"/>
    <col min="262" max="262" width="9.85546875" customWidth="1"/>
    <col min="263" max="263" width="5.7109375" customWidth="1"/>
    <col min="264" max="264" width="10.140625" customWidth="1"/>
    <col min="513" max="513" width="4.7109375" customWidth="1"/>
    <col min="514" max="514" width="9.28515625" customWidth="1"/>
    <col min="515" max="515" width="9" customWidth="1"/>
    <col min="516" max="516" width="10.85546875" customWidth="1"/>
    <col min="517" max="517" width="52.7109375" customWidth="1"/>
    <col min="518" max="518" width="9.85546875" customWidth="1"/>
    <col min="519" max="519" width="5.7109375" customWidth="1"/>
    <col min="520" max="520" width="10.140625" customWidth="1"/>
    <col min="769" max="769" width="4.7109375" customWidth="1"/>
    <col min="770" max="770" width="9.28515625" customWidth="1"/>
    <col min="771" max="771" width="9" customWidth="1"/>
    <col min="772" max="772" width="10.85546875" customWidth="1"/>
    <col min="773" max="773" width="52.7109375" customWidth="1"/>
    <col min="774" max="774" width="9.85546875" customWidth="1"/>
    <col min="775" max="775" width="5.7109375" customWidth="1"/>
    <col min="776" max="776" width="10.140625" customWidth="1"/>
    <col min="1025" max="1025" width="4.7109375" customWidth="1"/>
    <col min="1026" max="1026" width="9.28515625" customWidth="1"/>
    <col min="1027" max="1027" width="9" customWidth="1"/>
    <col min="1028" max="1028" width="10.85546875" customWidth="1"/>
    <col min="1029" max="1029" width="52.7109375" customWidth="1"/>
    <col min="1030" max="1030" width="9.85546875" customWidth="1"/>
    <col min="1031" max="1031" width="5.7109375" customWidth="1"/>
    <col min="1032" max="1032" width="10.140625" customWidth="1"/>
    <col min="1281" max="1281" width="4.7109375" customWidth="1"/>
    <col min="1282" max="1282" width="9.28515625" customWidth="1"/>
    <col min="1283" max="1283" width="9" customWidth="1"/>
    <col min="1284" max="1284" width="10.85546875" customWidth="1"/>
    <col min="1285" max="1285" width="52.7109375" customWidth="1"/>
    <col min="1286" max="1286" width="9.85546875" customWidth="1"/>
    <col min="1287" max="1287" width="5.7109375" customWidth="1"/>
    <col min="1288" max="1288" width="10.140625" customWidth="1"/>
    <col min="1537" max="1537" width="4.7109375" customWidth="1"/>
    <col min="1538" max="1538" width="9.28515625" customWidth="1"/>
    <col min="1539" max="1539" width="9" customWidth="1"/>
    <col min="1540" max="1540" width="10.85546875" customWidth="1"/>
    <col min="1541" max="1541" width="52.7109375" customWidth="1"/>
    <col min="1542" max="1542" width="9.85546875" customWidth="1"/>
    <col min="1543" max="1543" width="5.7109375" customWidth="1"/>
    <col min="1544" max="1544" width="10.140625" customWidth="1"/>
    <col min="1793" max="1793" width="4.7109375" customWidth="1"/>
    <col min="1794" max="1794" width="9.28515625" customWidth="1"/>
    <col min="1795" max="1795" width="9" customWidth="1"/>
    <col min="1796" max="1796" width="10.85546875" customWidth="1"/>
    <col min="1797" max="1797" width="52.7109375" customWidth="1"/>
    <col min="1798" max="1798" width="9.85546875" customWidth="1"/>
    <col min="1799" max="1799" width="5.7109375" customWidth="1"/>
    <col min="1800" max="1800" width="10.140625" customWidth="1"/>
    <col min="2049" max="2049" width="4.7109375" customWidth="1"/>
    <col min="2050" max="2050" width="9.28515625" customWidth="1"/>
    <col min="2051" max="2051" width="9" customWidth="1"/>
    <col min="2052" max="2052" width="10.85546875" customWidth="1"/>
    <col min="2053" max="2053" width="52.7109375" customWidth="1"/>
    <col min="2054" max="2054" width="9.85546875" customWidth="1"/>
    <col min="2055" max="2055" width="5.7109375" customWidth="1"/>
    <col min="2056" max="2056" width="10.140625" customWidth="1"/>
    <col min="2305" max="2305" width="4.7109375" customWidth="1"/>
    <col min="2306" max="2306" width="9.28515625" customWidth="1"/>
    <col min="2307" max="2307" width="9" customWidth="1"/>
    <col min="2308" max="2308" width="10.85546875" customWidth="1"/>
    <col min="2309" max="2309" width="52.7109375" customWidth="1"/>
    <col min="2310" max="2310" width="9.85546875" customWidth="1"/>
    <col min="2311" max="2311" width="5.7109375" customWidth="1"/>
    <col min="2312" max="2312" width="10.140625" customWidth="1"/>
    <col min="2561" max="2561" width="4.7109375" customWidth="1"/>
    <col min="2562" max="2562" width="9.28515625" customWidth="1"/>
    <col min="2563" max="2563" width="9" customWidth="1"/>
    <col min="2564" max="2564" width="10.85546875" customWidth="1"/>
    <col min="2565" max="2565" width="52.7109375" customWidth="1"/>
    <col min="2566" max="2566" width="9.85546875" customWidth="1"/>
    <col min="2567" max="2567" width="5.7109375" customWidth="1"/>
    <col min="2568" max="2568" width="10.140625" customWidth="1"/>
    <col min="2817" max="2817" width="4.7109375" customWidth="1"/>
    <col min="2818" max="2818" width="9.28515625" customWidth="1"/>
    <col min="2819" max="2819" width="9" customWidth="1"/>
    <col min="2820" max="2820" width="10.85546875" customWidth="1"/>
    <col min="2821" max="2821" width="52.7109375" customWidth="1"/>
    <col min="2822" max="2822" width="9.85546875" customWidth="1"/>
    <col min="2823" max="2823" width="5.7109375" customWidth="1"/>
    <col min="2824" max="2824" width="10.140625" customWidth="1"/>
    <col min="3073" max="3073" width="4.7109375" customWidth="1"/>
    <col min="3074" max="3074" width="9.28515625" customWidth="1"/>
    <col min="3075" max="3075" width="9" customWidth="1"/>
    <col min="3076" max="3076" width="10.85546875" customWidth="1"/>
    <col min="3077" max="3077" width="52.7109375" customWidth="1"/>
    <col min="3078" max="3078" width="9.85546875" customWidth="1"/>
    <col min="3079" max="3079" width="5.7109375" customWidth="1"/>
    <col min="3080" max="3080" width="10.140625" customWidth="1"/>
    <col min="3329" max="3329" width="4.7109375" customWidth="1"/>
    <col min="3330" max="3330" width="9.28515625" customWidth="1"/>
    <col min="3331" max="3331" width="9" customWidth="1"/>
    <col min="3332" max="3332" width="10.85546875" customWidth="1"/>
    <col min="3333" max="3333" width="52.7109375" customWidth="1"/>
    <col min="3334" max="3334" width="9.85546875" customWidth="1"/>
    <col min="3335" max="3335" width="5.7109375" customWidth="1"/>
    <col min="3336" max="3336" width="10.140625" customWidth="1"/>
    <col min="3585" max="3585" width="4.7109375" customWidth="1"/>
    <col min="3586" max="3586" width="9.28515625" customWidth="1"/>
    <col min="3587" max="3587" width="9" customWidth="1"/>
    <col min="3588" max="3588" width="10.85546875" customWidth="1"/>
    <col min="3589" max="3589" width="52.7109375" customWidth="1"/>
    <col min="3590" max="3590" width="9.85546875" customWidth="1"/>
    <col min="3591" max="3591" width="5.7109375" customWidth="1"/>
    <col min="3592" max="3592" width="10.140625" customWidth="1"/>
    <col min="3841" max="3841" width="4.7109375" customWidth="1"/>
    <col min="3842" max="3842" width="9.28515625" customWidth="1"/>
    <col min="3843" max="3843" width="9" customWidth="1"/>
    <col min="3844" max="3844" width="10.85546875" customWidth="1"/>
    <col min="3845" max="3845" width="52.7109375" customWidth="1"/>
    <col min="3846" max="3846" width="9.85546875" customWidth="1"/>
    <col min="3847" max="3847" width="5.7109375" customWidth="1"/>
    <col min="3848" max="3848" width="10.140625" customWidth="1"/>
    <col min="4097" max="4097" width="4.7109375" customWidth="1"/>
    <col min="4098" max="4098" width="9.28515625" customWidth="1"/>
    <col min="4099" max="4099" width="9" customWidth="1"/>
    <col min="4100" max="4100" width="10.85546875" customWidth="1"/>
    <col min="4101" max="4101" width="52.7109375" customWidth="1"/>
    <col min="4102" max="4102" width="9.85546875" customWidth="1"/>
    <col min="4103" max="4103" width="5.7109375" customWidth="1"/>
    <col min="4104" max="4104" width="10.140625" customWidth="1"/>
    <col min="4353" max="4353" width="4.7109375" customWidth="1"/>
    <col min="4354" max="4354" width="9.28515625" customWidth="1"/>
    <col min="4355" max="4355" width="9" customWidth="1"/>
    <col min="4356" max="4356" width="10.85546875" customWidth="1"/>
    <col min="4357" max="4357" width="52.7109375" customWidth="1"/>
    <col min="4358" max="4358" width="9.85546875" customWidth="1"/>
    <col min="4359" max="4359" width="5.7109375" customWidth="1"/>
    <col min="4360" max="4360" width="10.140625" customWidth="1"/>
    <col min="4609" max="4609" width="4.7109375" customWidth="1"/>
    <col min="4610" max="4610" width="9.28515625" customWidth="1"/>
    <col min="4611" max="4611" width="9" customWidth="1"/>
    <col min="4612" max="4612" width="10.85546875" customWidth="1"/>
    <col min="4613" max="4613" width="52.7109375" customWidth="1"/>
    <col min="4614" max="4614" width="9.85546875" customWidth="1"/>
    <col min="4615" max="4615" width="5.7109375" customWidth="1"/>
    <col min="4616" max="4616" width="10.140625" customWidth="1"/>
    <col min="4865" max="4865" width="4.7109375" customWidth="1"/>
    <col min="4866" max="4866" width="9.28515625" customWidth="1"/>
    <col min="4867" max="4867" width="9" customWidth="1"/>
    <col min="4868" max="4868" width="10.85546875" customWidth="1"/>
    <col min="4869" max="4869" width="52.7109375" customWidth="1"/>
    <col min="4870" max="4870" width="9.85546875" customWidth="1"/>
    <col min="4871" max="4871" width="5.7109375" customWidth="1"/>
    <col min="4872" max="4872" width="10.140625" customWidth="1"/>
    <col min="5121" max="5121" width="4.7109375" customWidth="1"/>
    <col min="5122" max="5122" width="9.28515625" customWidth="1"/>
    <col min="5123" max="5123" width="9" customWidth="1"/>
    <col min="5124" max="5124" width="10.85546875" customWidth="1"/>
    <col min="5125" max="5125" width="52.7109375" customWidth="1"/>
    <col min="5126" max="5126" width="9.85546875" customWidth="1"/>
    <col min="5127" max="5127" width="5.7109375" customWidth="1"/>
    <col min="5128" max="5128" width="10.140625" customWidth="1"/>
    <col min="5377" max="5377" width="4.7109375" customWidth="1"/>
    <col min="5378" max="5378" width="9.28515625" customWidth="1"/>
    <col min="5379" max="5379" width="9" customWidth="1"/>
    <col min="5380" max="5380" width="10.85546875" customWidth="1"/>
    <col min="5381" max="5381" width="52.7109375" customWidth="1"/>
    <col min="5382" max="5382" width="9.85546875" customWidth="1"/>
    <col min="5383" max="5383" width="5.7109375" customWidth="1"/>
    <col min="5384" max="5384" width="10.140625" customWidth="1"/>
    <col min="5633" max="5633" width="4.7109375" customWidth="1"/>
    <col min="5634" max="5634" width="9.28515625" customWidth="1"/>
    <col min="5635" max="5635" width="9" customWidth="1"/>
    <col min="5636" max="5636" width="10.85546875" customWidth="1"/>
    <col min="5637" max="5637" width="52.7109375" customWidth="1"/>
    <col min="5638" max="5638" width="9.85546875" customWidth="1"/>
    <col min="5639" max="5639" width="5.7109375" customWidth="1"/>
    <col min="5640" max="5640" width="10.140625" customWidth="1"/>
    <col min="5889" max="5889" width="4.7109375" customWidth="1"/>
    <col min="5890" max="5890" width="9.28515625" customWidth="1"/>
    <col min="5891" max="5891" width="9" customWidth="1"/>
    <col min="5892" max="5892" width="10.85546875" customWidth="1"/>
    <col min="5893" max="5893" width="52.7109375" customWidth="1"/>
    <col min="5894" max="5894" width="9.85546875" customWidth="1"/>
    <col min="5895" max="5895" width="5.7109375" customWidth="1"/>
    <col min="5896" max="5896" width="10.140625" customWidth="1"/>
    <col min="6145" max="6145" width="4.7109375" customWidth="1"/>
    <col min="6146" max="6146" width="9.28515625" customWidth="1"/>
    <col min="6147" max="6147" width="9" customWidth="1"/>
    <col min="6148" max="6148" width="10.85546875" customWidth="1"/>
    <col min="6149" max="6149" width="52.7109375" customWidth="1"/>
    <col min="6150" max="6150" width="9.85546875" customWidth="1"/>
    <col min="6151" max="6151" width="5.7109375" customWidth="1"/>
    <col min="6152" max="6152" width="10.140625" customWidth="1"/>
    <col min="6401" max="6401" width="4.7109375" customWidth="1"/>
    <col min="6402" max="6402" width="9.28515625" customWidth="1"/>
    <col min="6403" max="6403" width="9" customWidth="1"/>
    <col min="6404" max="6404" width="10.85546875" customWidth="1"/>
    <col min="6405" max="6405" width="52.7109375" customWidth="1"/>
    <col min="6406" max="6406" width="9.85546875" customWidth="1"/>
    <col min="6407" max="6407" width="5.7109375" customWidth="1"/>
    <col min="6408" max="6408" width="10.140625" customWidth="1"/>
    <col min="6657" max="6657" width="4.7109375" customWidth="1"/>
    <col min="6658" max="6658" width="9.28515625" customWidth="1"/>
    <col min="6659" max="6659" width="9" customWidth="1"/>
    <col min="6660" max="6660" width="10.85546875" customWidth="1"/>
    <col min="6661" max="6661" width="52.7109375" customWidth="1"/>
    <col min="6662" max="6662" width="9.85546875" customWidth="1"/>
    <col min="6663" max="6663" width="5.7109375" customWidth="1"/>
    <col min="6664" max="6664" width="10.140625" customWidth="1"/>
    <col min="6913" max="6913" width="4.7109375" customWidth="1"/>
    <col min="6914" max="6914" width="9.28515625" customWidth="1"/>
    <col min="6915" max="6915" width="9" customWidth="1"/>
    <col min="6916" max="6916" width="10.85546875" customWidth="1"/>
    <col min="6917" max="6917" width="52.7109375" customWidth="1"/>
    <col min="6918" max="6918" width="9.85546875" customWidth="1"/>
    <col min="6919" max="6919" width="5.7109375" customWidth="1"/>
    <col min="6920" max="6920" width="10.140625" customWidth="1"/>
    <col min="7169" max="7169" width="4.7109375" customWidth="1"/>
    <col min="7170" max="7170" width="9.28515625" customWidth="1"/>
    <col min="7171" max="7171" width="9" customWidth="1"/>
    <col min="7172" max="7172" width="10.85546875" customWidth="1"/>
    <col min="7173" max="7173" width="52.7109375" customWidth="1"/>
    <col min="7174" max="7174" width="9.85546875" customWidth="1"/>
    <col min="7175" max="7175" width="5.7109375" customWidth="1"/>
    <col min="7176" max="7176" width="10.140625" customWidth="1"/>
    <col min="7425" max="7425" width="4.7109375" customWidth="1"/>
    <col min="7426" max="7426" width="9.28515625" customWidth="1"/>
    <col min="7427" max="7427" width="9" customWidth="1"/>
    <col min="7428" max="7428" width="10.85546875" customWidth="1"/>
    <col min="7429" max="7429" width="52.7109375" customWidth="1"/>
    <col min="7430" max="7430" width="9.85546875" customWidth="1"/>
    <col min="7431" max="7431" width="5.7109375" customWidth="1"/>
    <col min="7432" max="7432" width="10.140625" customWidth="1"/>
    <col min="7681" max="7681" width="4.7109375" customWidth="1"/>
    <col min="7682" max="7682" width="9.28515625" customWidth="1"/>
    <col min="7683" max="7683" width="9" customWidth="1"/>
    <col min="7684" max="7684" width="10.85546875" customWidth="1"/>
    <col min="7685" max="7685" width="52.7109375" customWidth="1"/>
    <col min="7686" max="7686" width="9.85546875" customWidth="1"/>
    <col min="7687" max="7687" width="5.7109375" customWidth="1"/>
    <col min="7688" max="7688" width="10.140625" customWidth="1"/>
    <col min="7937" max="7937" width="4.7109375" customWidth="1"/>
    <col min="7938" max="7938" width="9.28515625" customWidth="1"/>
    <col min="7939" max="7939" width="9" customWidth="1"/>
    <col min="7940" max="7940" width="10.85546875" customWidth="1"/>
    <col min="7941" max="7941" width="52.7109375" customWidth="1"/>
    <col min="7942" max="7942" width="9.85546875" customWidth="1"/>
    <col min="7943" max="7943" width="5.7109375" customWidth="1"/>
    <col min="7944" max="7944" width="10.140625" customWidth="1"/>
    <col min="8193" max="8193" width="4.7109375" customWidth="1"/>
    <col min="8194" max="8194" width="9.28515625" customWidth="1"/>
    <col min="8195" max="8195" width="9" customWidth="1"/>
    <col min="8196" max="8196" width="10.85546875" customWidth="1"/>
    <col min="8197" max="8197" width="52.7109375" customWidth="1"/>
    <col min="8198" max="8198" width="9.85546875" customWidth="1"/>
    <col min="8199" max="8199" width="5.7109375" customWidth="1"/>
    <col min="8200" max="8200" width="10.140625" customWidth="1"/>
    <col min="8449" max="8449" width="4.7109375" customWidth="1"/>
    <col min="8450" max="8450" width="9.28515625" customWidth="1"/>
    <col min="8451" max="8451" width="9" customWidth="1"/>
    <col min="8452" max="8452" width="10.85546875" customWidth="1"/>
    <col min="8453" max="8453" width="52.7109375" customWidth="1"/>
    <col min="8454" max="8454" width="9.85546875" customWidth="1"/>
    <col min="8455" max="8455" width="5.7109375" customWidth="1"/>
    <col min="8456" max="8456" width="10.140625" customWidth="1"/>
    <col min="8705" max="8705" width="4.7109375" customWidth="1"/>
    <col min="8706" max="8706" width="9.28515625" customWidth="1"/>
    <col min="8707" max="8707" width="9" customWidth="1"/>
    <col min="8708" max="8708" width="10.85546875" customWidth="1"/>
    <col min="8709" max="8709" width="52.7109375" customWidth="1"/>
    <col min="8710" max="8710" width="9.85546875" customWidth="1"/>
    <col min="8711" max="8711" width="5.7109375" customWidth="1"/>
    <col min="8712" max="8712" width="10.140625" customWidth="1"/>
    <col min="8961" max="8961" width="4.7109375" customWidth="1"/>
    <col min="8962" max="8962" width="9.28515625" customWidth="1"/>
    <col min="8963" max="8963" width="9" customWidth="1"/>
    <col min="8964" max="8964" width="10.85546875" customWidth="1"/>
    <col min="8965" max="8965" width="52.7109375" customWidth="1"/>
    <col min="8966" max="8966" width="9.85546875" customWidth="1"/>
    <col min="8967" max="8967" width="5.7109375" customWidth="1"/>
    <col min="8968" max="8968" width="10.140625" customWidth="1"/>
    <col min="9217" max="9217" width="4.7109375" customWidth="1"/>
    <col min="9218" max="9218" width="9.28515625" customWidth="1"/>
    <col min="9219" max="9219" width="9" customWidth="1"/>
    <col min="9220" max="9220" width="10.85546875" customWidth="1"/>
    <col min="9221" max="9221" width="52.7109375" customWidth="1"/>
    <col min="9222" max="9222" width="9.85546875" customWidth="1"/>
    <col min="9223" max="9223" width="5.7109375" customWidth="1"/>
    <col min="9224" max="9224" width="10.140625" customWidth="1"/>
    <col min="9473" max="9473" width="4.7109375" customWidth="1"/>
    <col min="9474" max="9474" width="9.28515625" customWidth="1"/>
    <col min="9475" max="9475" width="9" customWidth="1"/>
    <col min="9476" max="9476" width="10.85546875" customWidth="1"/>
    <col min="9477" max="9477" width="52.7109375" customWidth="1"/>
    <col min="9478" max="9478" width="9.85546875" customWidth="1"/>
    <col min="9479" max="9479" width="5.7109375" customWidth="1"/>
    <col min="9480" max="9480" width="10.140625" customWidth="1"/>
    <col min="9729" max="9729" width="4.7109375" customWidth="1"/>
    <col min="9730" max="9730" width="9.28515625" customWidth="1"/>
    <col min="9731" max="9731" width="9" customWidth="1"/>
    <col min="9732" max="9732" width="10.85546875" customWidth="1"/>
    <col min="9733" max="9733" width="52.7109375" customWidth="1"/>
    <col min="9734" max="9734" width="9.85546875" customWidth="1"/>
    <col min="9735" max="9735" width="5.7109375" customWidth="1"/>
    <col min="9736" max="9736" width="10.140625" customWidth="1"/>
    <col min="9985" max="9985" width="4.7109375" customWidth="1"/>
    <col min="9986" max="9986" width="9.28515625" customWidth="1"/>
    <col min="9987" max="9987" width="9" customWidth="1"/>
    <col min="9988" max="9988" width="10.85546875" customWidth="1"/>
    <col min="9989" max="9989" width="52.7109375" customWidth="1"/>
    <col min="9990" max="9990" width="9.85546875" customWidth="1"/>
    <col min="9991" max="9991" width="5.7109375" customWidth="1"/>
    <col min="9992" max="9992" width="10.140625" customWidth="1"/>
    <col min="10241" max="10241" width="4.7109375" customWidth="1"/>
    <col min="10242" max="10242" width="9.28515625" customWidth="1"/>
    <col min="10243" max="10243" width="9" customWidth="1"/>
    <col min="10244" max="10244" width="10.85546875" customWidth="1"/>
    <col min="10245" max="10245" width="52.7109375" customWidth="1"/>
    <col min="10246" max="10246" width="9.85546875" customWidth="1"/>
    <col min="10247" max="10247" width="5.7109375" customWidth="1"/>
    <col min="10248" max="10248" width="10.140625" customWidth="1"/>
    <col min="10497" max="10497" width="4.7109375" customWidth="1"/>
    <col min="10498" max="10498" width="9.28515625" customWidth="1"/>
    <col min="10499" max="10499" width="9" customWidth="1"/>
    <col min="10500" max="10500" width="10.85546875" customWidth="1"/>
    <col min="10501" max="10501" width="52.7109375" customWidth="1"/>
    <col min="10502" max="10502" width="9.85546875" customWidth="1"/>
    <col min="10503" max="10503" width="5.7109375" customWidth="1"/>
    <col min="10504" max="10504" width="10.140625" customWidth="1"/>
    <col min="10753" max="10753" width="4.7109375" customWidth="1"/>
    <col min="10754" max="10754" width="9.28515625" customWidth="1"/>
    <col min="10755" max="10755" width="9" customWidth="1"/>
    <col min="10756" max="10756" width="10.85546875" customWidth="1"/>
    <col min="10757" max="10757" width="52.7109375" customWidth="1"/>
    <col min="10758" max="10758" width="9.85546875" customWidth="1"/>
    <col min="10759" max="10759" width="5.7109375" customWidth="1"/>
    <col min="10760" max="10760" width="10.140625" customWidth="1"/>
    <col min="11009" max="11009" width="4.7109375" customWidth="1"/>
    <col min="11010" max="11010" width="9.28515625" customWidth="1"/>
    <col min="11011" max="11011" width="9" customWidth="1"/>
    <col min="11012" max="11012" width="10.85546875" customWidth="1"/>
    <col min="11013" max="11013" width="52.7109375" customWidth="1"/>
    <col min="11014" max="11014" width="9.85546875" customWidth="1"/>
    <col min="11015" max="11015" width="5.7109375" customWidth="1"/>
    <col min="11016" max="11016" width="10.140625" customWidth="1"/>
    <col min="11265" max="11265" width="4.7109375" customWidth="1"/>
    <col min="11266" max="11266" width="9.28515625" customWidth="1"/>
    <col min="11267" max="11267" width="9" customWidth="1"/>
    <col min="11268" max="11268" width="10.85546875" customWidth="1"/>
    <col min="11269" max="11269" width="52.7109375" customWidth="1"/>
    <col min="11270" max="11270" width="9.85546875" customWidth="1"/>
    <col min="11271" max="11271" width="5.7109375" customWidth="1"/>
    <col min="11272" max="11272" width="10.140625" customWidth="1"/>
    <col min="11521" max="11521" width="4.7109375" customWidth="1"/>
    <col min="11522" max="11522" width="9.28515625" customWidth="1"/>
    <col min="11523" max="11523" width="9" customWidth="1"/>
    <col min="11524" max="11524" width="10.85546875" customWidth="1"/>
    <col min="11525" max="11525" width="52.7109375" customWidth="1"/>
    <col min="11526" max="11526" width="9.85546875" customWidth="1"/>
    <col min="11527" max="11527" width="5.7109375" customWidth="1"/>
    <col min="11528" max="11528" width="10.140625" customWidth="1"/>
    <col min="11777" max="11777" width="4.7109375" customWidth="1"/>
    <col min="11778" max="11778" width="9.28515625" customWidth="1"/>
    <col min="11779" max="11779" width="9" customWidth="1"/>
    <col min="11780" max="11780" width="10.85546875" customWidth="1"/>
    <col min="11781" max="11781" width="52.7109375" customWidth="1"/>
    <col min="11782" max="11782" width="9.85546875" customWidth="1"/>
    <col min="11783" max="11783" width="5.7109375" customWidth="1"/>
    <col min="11784" max="11784" width="10.140625" customWidth="1"/>
    <col min="12033" max="12033" width="4.7109375" customWidth="1"/>
    <col min="12034" max="12034" width="9.28515625" customWidth="1"/>
    <col min="12035" max="12035" width="9" customWidth="1"/>
    <col min="12036" max="12036" width="10.85546875" customWidth="1"/>
    <col min="12037" max="12037" width="52.7109375" customWidth="1"/>
    <col min="12038" max="12038" width="9.85546875" customWidth="1"/>
    <col min="12039" max="12039" width="5.7109375" customWidth="1"/>
    <col min="12040" max="12040" width="10.140625" customWidth="1"/>
    <col min="12289" max="12289" width="4.7109375" customWidth="1"/>
    <col min="12290" max="12290" width="9.28515625" customWidth="1"/>
    <col min="12291" max="12291" width="9" customWidth="1"/>
    <col min="12292" max="12292" width="10.85546875" customWidth="1"/>
    <col min="12293" max="12293" width="52.7109375" customWidth="1"/>
    <col min="12294" max="12294" width="9.85546875" customWidth="1"/>
    <col min="12295" max="12295" width="5.7109375" customWidth="1"/>
    <col min="12296" max="12296" width="10.140625" customWidth="1"/>
    <col min="12545" max="12545" width="4.7109375" customWidth="1"/>
    <col min="12546" max="12546" width="9.28515625" customWidth="1"/>
    <col min="12547" max="12547" width="9" customWidth="1"/>
    <col min="12548" max="12548" width="10.85546875" customWidth="1"/>
    <col min="12549" max="12549" width="52.7109375" customWidth="1"/>
    <col min="12550" max="12550" width="9.85546875" customWidth="1"/>
    <col min="12551" max="12551" width="5.7109375" customWidth="1"/>
    <col min="12552" max="12552" width="10.140625" customWidth="1"/>
    <col min="12801" max="12801" width="4.7109375" customWidth="1"/>
    <col min="12802" max="12802" width="9.28515625" customWidth="1"/>
    <col min="12803" max="12803" width="9" customWidth="1"/>
    <col min="12804" max="12804" width="10.85546875" customWidth="1"/>
    <col min="12805" max="12805" width="52.7109375" customWidth="1"/>
    <col min="12806" max="12806" width="9.85546875" customWidth="1"/>
    <col min="12807" max="12807" width="5.7109375" customWidth="1"/>
    <col min="12808" max="12808" width="10.140625" customWidth="1"/>
    <col min="13057" max="13057" width="4.7109375" customWidth="1"/>
    <col min="13058" max="13058" width="9.28515625" customWidth="1"/>
    <col min="13059" max="13059" width="9" customWidth="1"/>
    <col min="13060" max="13060" width="10.85546875" customWidth="1"/>
    <col min="13061" max="13061" width="52.7109375" customWidth="1"/>
    <col min="13062" max="13062" width="9.85546875" customWidth="1"/>
    <col min="13063" max="13063" width="5.7109375" customWidth="1"/>
    <col min="13064" max="13064" width="10.140625" customWidth="1"/>
    <col min="13313" max="13313" width="4.7109375" customWidth="1"/>
    <col min="13314" max="13314" width="9.28515625" customWidth="1"/>
    <col min="13315" max="13315" width="9" customWidth="1"/>
    <col min="13316" max="13316" width="10.85546875" customWidth="1"/>
    <col min="13317" max="13317" width="52.7109375" customWidth="1"/>
    <col min="13318" max="13318" width="9.85546875" customWidth="1"/>
    <col min="13319" max="13319" width="5.7109375" customWidth="1"/>
    <col min="13320" max="13320" width="10.140625" customWidth="1"/>
    <col min="13569" max="13569" width="4.7109375" customWidth="1"/>
    <col min="13570" max="13570" width="9.28515625" customWidth="1"/>
    <col min="13571" max="13571" width="9" customWidth="1"/>
    <col min="13572" max="13572" width="10.85546875" customWidth="1"/>
    <col min="13573" max="13573" width="52.7109375" customWidth="1"/>
    <col min="13574" max="13574" width="9.85546875" customWidth="1"/>
    <col min="13575" max="13575" width="5.7109375" customWidth="1"/>
    <col min="13576" max="13576" width="10.140625" customWidth="1"/>
    <col min="13825" max="13825" width="4.7109375" customWidth="1"/>
    <col min="13826" max="13826" width="9.28515625" customWidth="1"/>
    <col min="13827" max="13827" width="9" customWidth="1"/>
    <col min="13828" max="13828" width="10.85546875" customWidth="1"/>
    <col min="13829" max="13829" width="52.7109375" customWidth="1"/>
    <col min="13830" max="13830" width="9.85546875" customWidth="1"/>
    <col min="13831" max="13831" width="5.7109375" customWidth="1"/>
    <col min="13832" max="13832" width="10.140625" customWidth="1"/>
    <col min="14081" max="14081" width="4.7109375" customWidth="1"/>
    <col min="14082" max="14082" width="9.28515625" customWidth="1"/>
    <col min="14083" max="14083" width="9" customWidth="1"/>
    <col min="14084" max="14084" width="10.85546875" customWidth="1"/>
    <col min="14085" max="14085" width="52.7109375" customWidth="1"/>
    <col min="14086" max="14086" width="9.85546875" customWidth="1"/>
    <col min="14087" max="14087" width="5.7109375" customWidth="1"/>
    <col min="14088" max="14088" width="10.140625" customWidth="1"/>
    <col min="14337" max="14337" width="4.7109375" customWidth="1"/>
    <col min="14338" max="14338" width="9.28515625" customWidth="1"/>
    <col min="14339" max="14339" width="9" customWidth="1"/>
    <col min="14340" max="14340" width="10.85546875" customWidth="1"/>
    <col min="14341" max="14341" width="52.7109375" customWidth="1"/>
    <col min="14342" max="14342" width="9.85546875" customWidth="1"/>
    <col min="14343" max="14343" width="5.7109375" customWidth="1"/>
    <col min="14344" max="14344" width="10.140625" customWidth="1"/>
    <col min="14593" max="14593" width="4.7109375" customWidth="1"/>
    <col min="14594" max="14594" width="9.28515625" customWidth="1"/>
    <col min="14595" max="14595" width="9" customWidth="1"/>
    <col min="14596" max="14596" width="10.85546875" customWidth="1"/>
    <col min="14597" max="14597" width="52.7109375" customWidth="1"/>
    <col min="14598" max="14598" width="9.85546875" customWidth="1"/>
    <col min="14599" max="14599" width="5.7109375" customWidth="1"/>
    <col min="14600" max="14600" width="10.140625" customWidth="1"/>
    <col min="14849" max="14849" width="4.7109375" customWidth="1"/>
    <col min="14850" max="14850" width="9.28515625" customWidth="1"/>
    <col min="14851" max="14851" width="9" customWidth="1"/>
    <col min="14852" max="14852" width="10.85546875" customWidth="1"/>
    <col min="14853" max="14853" width="52.7109375" customWidth="1"/>
    <col min="14854" max="14854" width="9.85546875" customWidth="1"/>
    <col min="14855" max="14855" width="5.7109375" customWidth="1"/>
    <col min="14856" max="14856" width="10.140625" customWidth="1"/>
    <col min="15105" max="15105" width="4.7109375" customWidth="1"/>
    <col min="15106" max="15106" width="9.28515625" customWidth="1"/>
    <col min="15107" max="15107" width="9" customWidth="1"/>
    <col min="15108" max="15108" width="10.85546875" customWidth="1"/>
    <col min="15109" max="15109" width="52.7109375" customWidth="1"/>
    <col min="15110" max="15110" width="9.85546875" customWidth="1"/>
    <col min="15111" max="15111" width="5.7109375" customWidth="1"/>
    <col min="15112" max="15112" width="10.140625" customWidth="1"/>
    <col min="15361" max="15361" width="4.7109375" customWidth="1"/>
    <col min="15362" max="15362" width="9.28515625" customWidth="1"/>
    <col min="15363" max="15363" width="9" customWidth="1"/>
    <col min="15364" max="15364" width="10.85546875" customWidth="1"/>
    <col min="15365" max="15365" width="52.7109375" customWidth="1"/>
    <col min="15366" max="15366" width="9.85546875" customWidth="1"/>
    <col min="15367" max="15367" width="5.7109375" customWidth="1"/>
    <col min="15368" max="15368" width="10.140625" customWidth="1"/>
    <col min="15617" max="15617" width="4.7109375" customWidth="1"/>
    <col min="15618" max="15618" width="9.28515625" customWidth="1"/>
    <col min="15619" max="15619" width="9" customWidth="1"/>
    <col min="15620" max="15620" width="10.85546875" customWidth="1"/>
    <col min="15621" max="15621" width="52.7109375" customWidth="1"/>
    <col min="15622" max="15622" width="9.85546875" customWidth="1"/>
    <col min="15623" max="15623" width="5.7109375" customWidth="1"/>
    <col min="15624" max="15624" width="10.140625" customWidth="1"/>
    <col min="15873" max="15873" width="4.7109375" customWidth="1"/>
    <col min="15874" max="15874" width="9.28515625" customWidth="1"/>
    <col min="15875" max="15875" width="9" customWidth="1"/>
    <col min="15876" max="15876" width="10.85546875" customWidth="1"/>
    <col min="15877" max="15877" width="52.7109375" customWidth="1"/>
    <col min="15878" max="15878" width="9.85546875" customWidth="1"/>
    <col min="15879" max="15879" width="5.7109375" customWidth="1"/>
    <col min="15880" max="15880" width="10.140625" customWidth="1"/>
    <col min="16129" max="16129" width="4.7109375" customWidth="1"/>
    <col min="16130" max="16130" width="9.28515625" customWidth="1"/>
    <col min="16131" max="16131" width="9" customWidth="1"/>
    <col min="16132" max="16132" width="10.85546875" customWidth="1"/>
    <col min="16133" max="16133" width="52.7109375" customWidth="1"/>
    <col min="16134" max="16134" width="9.85546875" customWidth="1"/>
    <col min="16135" max="16135" width="5.7109375" customWidth="1"/>
    <col min="16136" max="16136" width="10.140625" customWidth="1"/>
  </cols>
  <sheetData>
    <row r="1" spans="1:15" x14ac:dyDescent="0.25">
      <c r="A1" s="1" t="s">
        <v>217</v>
      </c>
      <c r="B1" s="1"/>
      <c r="C1" s="2"/>
      <c r="D1" s="3"/>
      <c r="E1" s="4" t="s">
        <v>100</v>
      </c>
      <c r="G1" s="6"/>
      <c r="H1" s="7"/>
    </row>
    <row r="2" spans="1:15" ht="15.75" thickBot="1" x14ac:dyDescent="0.3">
      <c r="A2" s="8" t="s">
        <v>0</v>
      </c>
      <c r="B2" s="1"/>
      <c r="C2" s="2"/>
      <c r="D2" s="3"/>
      <c r="E2" s="9">
        <v>2222</v>
      </c>
      <c r="G2" s="10"/>
      <c r="H2" s="11"/>
    </row>
    <row r="3" spans="1:15" ht="27.75" customHeight="1" x14ac:dyDescent="0.25">
      <c r="A3" s="146" t="s">
        <v>1</v>
      </c>
      <c r="B3" s="147"/>
      <c r="C3" s="147"/>
      <c r="D3" s="141"/>
      <c r="E3" s="148" t="s">
        <v>2</v>
      </c>
      <c r="F3" s="149"/>
      <c r="G3" s="152" t="s">
        <v>3</v>
      </c>
      <c r="H3" s="154" t="s">
        <v>4</v>
      </c>
      <c r="I3" s="156" t="s">
        <v>213</v>
      </c>
      <c r="J3" s="144" t="s">
        <v>214</v>
      </c>
    </row>
    <row r="4" spans="1:15" ht="28.5" customHeight="1" thickBot="1" x14ac:dyDescent="0.3">
      <c r="A4" s="142" t="s">
        <v>5</v>
      </c>
      <c r="B4" s="143" t="s">
        <v>6</v>
      </c>
      <c r="C4" s="143" t="s">
        <v>7</v>
      </c>
      <c r="D4" s="143" t="s">
        <v>8</v>
      </c>
      <c r="E4" s="150"/>
      <c r="F4" s="151"/>
      <c r="G4" s="153"/>
      <c r="H4" s="155"/>
      <c r="I4" s="157"/>
      <c r="J4" s="145"/>
    </row>
    <row r="5" spans="1:15" x14ac:dyDescent="0.25">
      <c r="A5" s="12"/>
      <c r="B5" s="13"/>
      <c r="C5" s="13"/>
      <c r="D5" s="14"/>
      <c r="E5" s="15"/>
      <c r="F5" s="16"/>
      <c r="G5" s="17"/>
      <c r="H5" s="18"/>
      <c r="I5" s="119"/>
      <c r="J5" s="120"/>
    </row>
    <row r="6" spans="1:15" s="77" customFormat="1" x14ac:dyDescent="0.25">
      <c r="A6" s="71"/>
      <c r="B6" s="72" t="s">
        <v>14</v>
      </c>
      <c r="C6" s="73"/>
      <c r="D6" s="74"/>
      <c r="E6" s="75" t="s">
        <v>15</v>
      </c>
      <c r="F6" s="75"/>
      <c r="G6" s="76"/>
      <c r="H6" s="36"/>
      <c r="I6" s="119"/>
      <c r="J6" s="120"/>
      <c r="K6"/>
      <c r="L6"/>
    </row>
    <row r="7" spans="1:15" x14ac:dyDescent="0.25">
      <c r="A7" s="66"/>
      <c r="B7" s="22"/>
      <c r="C7" s="22"/>
      <c r="D7" s="24"/>
      <c r="E7" s="67"/>
      <c r="F7" s="68"/>
      <c r="G7" s="69"/>
      <c r="H7" s="70"/>
      <c r="I7" s="119"/>
      <c r="J7" s="120"/>
    </row>
    <row r="8" spans="1:15" s="55" customFormat="1" ht="25.5" x14ac:dyDescent="0.25">
      <c r="A8" s="23">
        <f>MAX(A$1:A7)+1</f>
        <v>1</v>
      </c>
      <c r="B8" s="50"/>
      <c r="C8" s="28" t="s">
        <v>16</v>
      </c>
      <c r="D8" s="29"/>
      <c r="E8" s="27" t="s">
        <v>17</v>
      </c>
      <c r="F8" s="25"/>
      <c r="G8" s="21" t="s">
        <v>9</v>
      </c>
      <c r="H8" s="47">
        <f>F9</f>
        <v>23.625</v>
      </c>
      <c r="I8" s="121"/>
      <c r="J8" s="137">
        <f>H8*I8</f>
        <v>0</v>
      </c>
    </row>
    <row r="9" spans="1:15" x14ac:dyDescent="0.25">
      <c r="A9" s="66"/>
      <c r="B9" s="22"/>
      <c r="C9" s="22"/>
      <c r="D9" s="24"/>
      <c r="E9" s="67"/>
      <c r="F9" s="38">
        <f>F40</f>
        <v>23.625</v>
      </c>
      <c r="G9" s="69"/>
      <c r="H9" s="98"/>
      <c r="I9" s="119"/>
      <c r="J9" s="125"/>
    </row>
    <row r="10" spans="1:15" x14ac:dyDescent="0.25">
      <c r="A10" s="66"/>
      <c r="B10" s="22"/>
      <c r="C10" s="22"/>
      <c r="D10" s="24"/>
      <c r="E10" s="67"/>
      <c r="F10" s="38"/>
      <c r="G10" s="69"/>
      <c r="H10" s="98"/>
      <c r="I10" s="119"/>
      <c r="J10" s="125"/>
    </row>
    <row r="11" spans="1:15" x14ac:dyDescent="0.25">
      <c r="A11" s="23">
        <f>MAX(A$1:A10)+1</f>
        <v>2</v>
      </c>
      <c r="B11" s="22"/>
      <c r="C11" s="28" t="s">
        <v>208</v>
      </c>
      <c r="D11" s="29"/>
      <c r="E11" s="27" t="s">
        <v>209</v>
      </c>
      <c r="F11" s="25"/>
      <c r="G11" s="21" t="s">
        <v>10</v>
      </c>
      <c r="H11" s="47">
        <f>F12</f>
        <v>38.686310999999932</v>
      </c>
      <c r="I11" s="128"/>
      <c r="J11" s="125">
        <f>H11*I11</f>
        <v>0</v>
      </c>
      <c r="O11" s="118"/>
    </row>
    <row r="12" spans="1:15" x14ac:dyDescent="0.25">
      <c r="A12" s="66"/>
      <c r="B12" s="22"/>
      <c r="C12" s="22"/>
      <c r="D12" s="24"/>
      <c r="E12" s="67"/>
      <c r="F12" s="38">
        <f>F61</f>
        <v>38.686310999999932</v>
      </c>
      <c r="G12" s="69"/>
      <c r="H12" s="98"/>
      <c r="I12" s="119"/>
      <c r="J12" s="125"/>
    </row>
    <row r="13" spans="1:15" x14ac:dyDescent="0.25">
      <c r="A13" s="66"/>
      <c r="B13" s="22"/>
      <c r="C13" s="22"/>
      <c r="D13" s="24"/>
      <c r="E13" s="67"/>
      <c r="F13" s="68"/>
      <c r="G13" s="69"/>
      <c r="H13" s="98"/>
      <c r="I13" s="119"/>
      <c r="J13" s="125"/>
    </row>
    <row r="14" spans="1:15" s="77" customFormat="1" ht="15.75" x14ac:dyDescent="0.25">
      <c r="A14" s="71"/>
      <c r="B14" s="72" t="s">
        <v>18</v>
      </c>
      <c r="C14" s="79"/>
      <c r="D14" s="80"/>
      <c r="E14" s="20" t="s">
        <v>19</v>
      </c>
      <c r="F14" s="81"/>
      <c r="G14" s="82"/>
      <c r="H14" s="54"/>
      <c r="I14" s="119"/>
      <c r="J14" s="125"/>
      <c r="K14"/>
      <c r="L14"/>
    </row>
    <row r="15" spans="1:15" s="77" customFormat="1" ht="15.75" x14ac:dyDescent="0.25">
      <c r="A15" s="113"/>
      <c r="B15" s="72"/>
      <c r="C15" s="79"/>
      <c r="D15" s="80"/>
      <c r="E15" s="20"/>
      <c r="F15" s="81"/>
      <c r="G15" s="82"/>
      <c r="H15" s="54"/>
      <c r="I15" s="119"/>
      <c r="J15" s="125"/>
      <c r="K15"/>
      <c r="L15"/>
    </row>
    <row r="16" spans="1:15" s="77" customFormat="1" ht="25.5" x14ac:dyDescent="0.25">
      <c r="A16" s="113"/>
      <c r="B16" s="72"/>
      <c r="C16" s="28" t="s">
        <v>76</v>
      </c>
      <c r="D16" s="29"/>
      <c r="E16" s="27" t="s">
        <v>77</v>
      </c>
      <c r="F16" s="25"/>
      <c r="G16" s="21" t="s">
        <v>20</v>
      </c>
      <c r="H16" s="47">
        <f>H17</f>
        <v>55</v>
      </c>
      <c r="I16" s="119"/>
      <c r="J16" s="125">
        <f>H16*I16</f>
        <v>0</v>
      </c>
      <c r="K16"/>
      <c r="L16"/>
    </row>
    <row r="17" spans="1:12" s="77" customFormat="1" ht="25.5" x14ac:dyDescent="0.25">
      <c r="A17" s="23">
        <f>MAX(A$1:A16)+1</f>
        <v>3</v>
      </c>
      <c r="B17" s="72"/>
      <c r="C17" s="79"/>
      <c r="D17" s="31" t="s">
        <v>131</v>
      </c>
      <c r="E17" s="32" t="s">
        <v>132</v>
      </c>
      <c r="F17" s="26"/>
      <c r="G17" s="33" t="s">
        <v>20</v>
      </c>
      <c r="H17" s="54">
        <f>F18</f>
        <v>55</v>
      </c>
      <c r="I17" s="119"/>
      <c r="J17" s="125"/>
      <c r="K17"/>
      <c r="L17"/>
    </row>
    <row r="18" spans="1:12" s="77" customFormat="1" ht="15.75" x14ac:dyDescent="0.25">
      <c r="A18" s="113"/>
      <c r="B18" s="72"/>
      <c r="C18" s="79"/>
      <c r="D18" s="31"/>
      <c r="E18" s="46" t="s">
        <v>133</v>
      </c>
      <c r="F18" s="85">
        <v>55</v>
      </c>
      <c r="G18" s="33"/>
      <c r="H18" s="54"/>
      <c r="I18" s="119"/>
      <c r="J18" s="125"/>
      <c r="K18"/>
      <c r="L18"/>
    </row>
    <row r="19" spans="1:12" s="77" customFormat="1" ht="15.75" x14ac:dyDescent="0.25">
      <c r="A19" s="113"/>
      <c r="B19" s="72"/>
      <c r="C19" s="79"/>
      <c r="D19" s="31"/>
      <c r="E19" s="32"/>
      <c r="F19" s="26"/>
      <c r="G19" s="33"/>
      <c r="H19" s="54"/>
      <c r="I19" s="119"/>
      <c r="J19" s="125"/>
      <c r="K19"/>
      <c r="L19"/>
    </row>
    <row r="20" spans="1:12" ht="25.5" x14ac:dyDescent="0.25">
      <c r="A20" s="23">
        <f>MAX(A$1:A19)+1</f>
        <v>4</v>
      </c>
      <c r="B20" s="50"/>
      <c r="C20" s="28" t="s">
        <v>101</v>
      </c>
      <c r="D20" s="29"/>
      <c r="E20" s="27" t="s">
        <v>102</v>
      </c>
      <c r="F20" s="25"/>
      <c r="G20" s="21" t="s">
        <v>60</v>
      </c>
      <c r="H20" s="47">
        <f>H21</f>
        <v>35</v>
      </c>
      <c r="I20" s="119"/>
      <c r="J20" s="125">
        <f>H20*I20</f>
        <v>0</v>
      </c>
    </row>
    <row r="21" spans="1:12" ht="38.25" x14ac:dyDescent="0.25">
      <c r="A21" s="49"/>
      <c r="B21" s="48"/>
      <c r="C21" s="30"/>
      <c r="D21" s="31" t="s">
        <v>103</v>
      </c>
      <c r="E21" s="32" t="s">
        <v>104</v>
      </c>
      <c r="F21" s="26"/>
      <c r="G21" s="33" t="s">
        <v>60</v>
      </c>
      <c r="H21" s="54">
        <f>F22</f>
        <v>35</v>
      </c>
      <c r="I21" s="119"/>
      <c r="J21" s="125"/>
    </row>
    <row r="22" spans="1:12" x14ac:dyDescent="0.25">
      <c r="A22" s="66"/>
      <c r="B22" s="22"/>
      <c r="C22" s="22"/>
      <c r="D22" s="24"/>
      <c r="E22" s="37" t="s">
        <v>105</v>
      </c>
      <c r="F22" s="38">
        <f>1*35</f>
        <v>35</v>
      </c>
      <c r="G22" s="69"/>
      <c r="H22" s="98"/>
      <c r="I22" s="119"/>
      <c r="J22" s="125"/>
    </row>
    <row r="23" spans="1:12" x14ac:dyDescent="0.25">
      <c r="A23" s="66"/>
      <c r="B23" s="22"/>
      <c r="C23" s="22"/>
      <c r="D23" s="24"/>
      <c r="E23" s="37"/>
      <c r="F23" s="38"/>
      <c r="G23" s="69"/>
      <c r="H23" s="98"/>
      <c r="I23" s="119"/>
      <c r="J23" s="125"/>
    </row>
    <row r="24" spans="1:12" ht="25.5" x14ac:dyDescent="0.25">
      <c r="A24" s="23">
        <f>MAX(A$1:A23)+1</f>
        <v>5</v>
      </c>
      <c r="B24" s="22"/>
      <c r="C24" s="28" t="s">
        <v>108</v>
      </c>
      <c r="D24" s="29"/>
      <c r="E24" s="27" t="s">
        <v>109</v>
      </c>
      <c r="F24" s="25"/>
      <c r="G24" s="21" t="s">
        <v>60</v>
      </c>
      <c r="H24" s="47">
        <f>H25</f>
        <v>96</v>
      </c>
      <c r="I24" s="119"/>
      <c r="J24" s="125">
        <f>H24*I24</f>
        <v>0</v>
      </c>
    </row>
    <row r="25" spans="1:12" ht="25.5" x14ac:dyDescent="0.25">
      <c r="A25" s="66"/>
      <c r="B25" s="22"/>
      <c r="C25" s="22"/>
      <c r="D25" s="31" t="s">
        <v>110</v>
      </c>
      <c r="E25" s="32" t="s">
        <v>111</v>
      </c>
      <c r="F25" s="26"/>
      <c r="G25" s="33" t="s">
        <v>60</v>
      </c>
      <c r="H25" s="54">
        <f>F26</f>
        <v>96</v>
      </c>
      <c r="I25" s="119"/>
      <c r="J25" s="125"/>
    </row>
    <row r="26" spans="1:12" x14ac:dyDescent="0.25">
      <c r="A26" s="66"/>
      <c r="B26" s="22"/>
      <c r="C26" s="22"/>
      <c r="D26" s="31"/>
      <c r="E26" s="46" t="s">
        <v>113</v>
      </c>
      <c r="F26" s="85">
        <f>2*48</f>
        <v>96</v>
      </c>
      <c r="G26" s="33"/>
      <c r="H26" s="98"/>
      <c r="I26" s="119"/>
      <c r="J26" s="125"/>
    </row>
    <row r="27" spans="1:12" x14ac:dyDescent="0.25">
      <c r="A27" s="66"/>
      <c r="B27" s="22"/>
      <c r="C27" s="22"/>
      <c r="D27" s="24"/>
      <c r="E27" s="37"/>
      <c r="F27" s="38"/>
      <c r="G27" s="69"/>
      <c r="H27" s="98"/>
      <c r="I27" s="119"/>
      <c r="J27" s="125"/>
    </row>
    <row r="28" spans="1:12" ht="38.25" x14ac:dyDescent="0.25">
      <c r="A28" s="23">
        <f>MAX(A$1:A27)+1</f>
        <v>6</v>
      </c>
      <c r="B28" s="50"/>
      <c r="C28" s="28" t="s">
        <v>106</v>
      </c>
      <c r="D28" s="29"/>
      <c r="E28" s="27" t="s">
        <v>107</v>
      </c>
      <c r="F28" s="25"/>
      <c r="G28" s="21" t="s">
        <v>60</v>
      </c>
      <c r="H28" s="47">
        <f>H29</f>
        <v>35</v>
      </c>
      <c r="I28" s="119"/>
      <c r="J28" s="125">
        <f>H28*I28</f>
        <v>0</v>
      </c>
    </row>
    <row r="29" spans="1:12" ht="38.25" x14ac:dyDescent="0.25">
      <c r="A29" s="96"/>
      <c r="B29" s="50"/>
      <c r="C29" s="28"/>
      <c r="D29" s="31" t="s">
        <v>126</v>
      </c>
      <c r="E29" s="32" t="s">
        <v>127</v>
      </c>
      <c r="F29" s="26"/>
      <c r="G29" s="33" t="s">
        <v>60</v>
      </c>
      <c r="H29" s="54">
        <f>F30</f>
        <v>35</v>
      </c>
      <c r="I29" s="119"/>
      <c r="J29" s="125"/>
    </row>
    <row r="30" spans="1:12" ht="25.5" x14ac:dyDescent="0.25">
      <c r="A30" s="66"/>
      <c r="B30" s="22"/>
      <c r="C30" s="22"/>
      <c r="D30" s="24"/>
      <c r="E30" s="37" t="s">
        <v>128</v>
      </c>
      <c r="F30" s="38">
        <f>1*35</f>
        <v>35</v>
      </c>
      <c r="G30" s="69"/>
      <c r="H30" s="98"/>
      <c r="I30" s="119"/>
      <c r="J30" s="125"/>
    </row>
    <row r="31" spans="1:12" x14ac:dyDescent="0.25">
      <c r="A31" s="66"/>
      <c r="B31" s="22"/>
      <c r="C31" s="22"/>
      <c r="D31" s="24"/>
      <c r="E31" s="37"/>
      <c r="F31" s="38"/>
      <c r="G31" s="69"/>
      <c r="H31" s="98"/>
      <c r="I31" s="119"/>
      <c r="J31" s="125"/>
    </row>
    <row r="32" spans="1:12" x14ac:dyDescent="0.25">
      <c r="A32" s="23">
        <f>MAX(A$1:A31)+1</f>
        <v>7</v>
      </c>
      <c r="B32" s="50"/>
      <c r="C32" s="28" t="s">
        <v>21</v>
      </c>
      <c r="D32" s="29"/>
      <c r="E32" s="27" t="s">
        <v>22</v>
      </c>
      <c r="F32" s="25"/>
      <c r="G32" s="21" t="s">
        <v>9</v>
      </c>
      <c r="H32" s="47">
        <f>SUM(H33:H36)</f>
        <v>62.963500000000003</v>
      </c>
      <c r="I32" s="119"/>
      <c r="J32" s="125">
        <f>H32*I32</f>
        <v>0</v>
      </c>
    </row>
    <row r="33" spans="1:12" x14ac:dyDescent="0.25">
      <c r="A33" s="23"/>
      <c r="B33" s="50"/>
      <c r="C33" s="28"/>
      <c r="D33" s="31" t="s">
        <v>142</v>
      </c>
      <c r="E33" s="32" t="s">
        <v>143</v>
      </c>
      <c r="F33" s="26"/>
      <c r="G33" s="33" t="s">
        <v>9</v>
      </c>
      <c r="H33" s="54">
        <f>F35</f>
        <v>38.112000000000002</v>
      </c>
      <c r="I33" s="119"/>
      <c r="J33" s="125"/>
    </row>
    <row r="34" spans="1:12" x14ac:dyDescent="0.25">
      <c r="A34" s="23"/>
      <c r="B34" s="50"/>
      <c r="C34" s="28"/>
      <c r="D34" s="29"/>
      <c r="E34" s="84" t="s">
        <v>144</v>
      </c>
      <c r="F34" s="25"/>
      <c r="G34" s="21"/>
      <c r="H34" s="47"/>
      <c r="I34" s="119"/>
      <c r="J34" s="125"/>
    </row>
    <row r="35" spans="1:12" x14ac:dyDescent="0.25">
      <c r="A35" s="23"/>
      <c r="B35" s="50"/>
      <c r="C35" s="28"/>
      <c r="D35" s="29"/>
      <c r="E35" s="46" t="s">
        <v>145</v>
      </c>
      <c r="F35" s="85">
        <f>F26*0.397</f>
        <v>38.112000000000002</v>
      </c>
      <c r="G35" s="21"/>
      <c r="H35" s="47"/>
      <c r="I35" s="119"/>
      <c r="J35" s="125"/>
    </row>
    <row r="36" spans="1:12" x14ac:dyDescent="0.25">
      <c r="A36" s="49"/>
      <c r="B36" s="48"/>
      <c r="C36" s="30"/>
      <c r="D36" s="31" t="s">
        <v>23</v>
      </c>
      <c r="E36" s="32" t="s">
        <v>24</v>
      </c>
      <c r="F36" s="26"/>
      <c r="G36" s="33" t="s">
        <v>9</v>
      </c>
      <c r="H36" s="54">
        <f>F44</f>
        <v>24.851500000000001</v>
      </c>
      <c r="I36" s="119"/>
      <c r="J36" s="125"/>
    </row>
    <row r="37" spans="1:12" x14ac:dyDescent="0.25">
      <c r="A37" s="83"/>
      <c r="B37" s="48"/>
      <c r="C37" s="30"/>
      <c r="D37" s="31"/>
      <c r="E37" s="84" t="s">
        <v>25</v>
      </c>
      <c r="F37" s="26"/>
      <c r="G37" s="33"/>
      <c r="H37" s="54"/>
      <c r="I37" s="119"/>
      <c r="J37" s="125"/>
    </row>
    <row r="38" spans="1:12" ht="25.5" x14ac:dyDescent="0.25">
      <c r="A38" s="83"/>
      <c r="B38" s="48"/>
      <c r="C38" s="30"/>
      <c r="D38" s="31"/>
      <c r="E38" s="37" t="s">
        <v>112</v>
      </c>
      <c r="F38" s="38">
        <f>F22*0.44</f>
        <v>15.4</v>
      </c>
      <c r="G38" s="33"/>
      <c r="H38" s="54"/>
      <c r="I38" s="119"/>
      <c r="J38" s="125"/>
    </row>
    <row r="39" spans="1:12" ht="25.5" x14ac:dyDescent="0.25">
      <c r="A39" s="83"/>
      <c r="B39" s="48"/>
      <c r="C39" s="30"/>
      <c r="D39" s="31"/>
      <c r="E39" s="37" t="s">
        <v>129</v>
      </c>
      <c r="F39" s="105">
        <f>F30*0.235</f>
        <v>8.2249999999999996</v>
      </c>
      <c r="G39" s="33"/>
      <c r="H39" s="54"/>
      <c r="I39" s="119"/>
      <c r="J39" s="125"/>
    </row>
    <row r="40" spans="1:12" x14ac:dyDescent="0.25">
      <c r="A40" s="83"/>
      <c r="B40" s="48"/>
      <c r="C40" s="30"/>
      <c r="D40" s="31"/>
      <c r="E40" s="88"/>
      <c r="F40" s="38">
        <f>SUM(F38:F39)</f>
        <v>23.625</v>
      </c>
      <c r="G40" s="33"/>
      <c r="H40" s="54"/>
      <c r="I40" s="119"/>
      <c r="J40" s="125"/>
    </row>
    <row r="41" spans="1:12" x14ac:dyDescent="0.25">
      <c r="A41" s="83"/>
      <c r="B41" s="48"/>
      <c r="C41" s="30"/>
      <c r="D41" s="31"/>
      <c r="E41" s="88"/>
      <c r="F41" s="38"/>
      <c r="G41" s="33"/>
      <c r="H41" s="54"/>
      <c r="I41" s="119"/>
      <c r="J41" s="125"/>
    </row>
    <row r="42" spans="1:12" x14ac:dyDescent="0.25">
      <c r="A42" s="83"/>
      <c r="B42" s="48"/>
      <c r="C42" s="30"/>
      <c r="D42" s="31"/>
      <c r="E42" s="84" t="s">
        <v>134</v>
      </c>
      <c r="F42" s="38"/>
      <c r="G42" s="33"/>
      <c r="H42" s="54"/>
      <c r="I42" s="119"/>
      <c r="J42" s="125"/>
    </row>
    <row r="43" spans="1:12" ht="25.5" x14ac:dyDescent="0.25">
      <c r="A43" s="83"/>
      <c r="B43" s="48"/>
      <c r="C43" s="30"/>
      <c r="D43" s="31"/>
      <c r="E43" s="37" t="s">
        <v>135</v>
      </c>
      <c r="F43" s="38">
        <f>F18*0.0223</f>
        <v>1.2264999999999999</v>
      </c>
      <c r="G43" s="33"/>
      <c r="H43" s="54"/>
      <c r="I43" s="119"/>
      <c r="J43" s="125"/>
    </row>
    <row r="44" spans="1:12" x14ac:dyDescent="0.25">
      <c r="A44" s="83"/>
      <c r="B44" s="48"/>
      <c r="C44" s="30"/>
      <c r="D44" s="31"/>
      <c r="E44" s="91" t="s">
        <v>48</v>
      </c>
      <c r="F44" s="104">
        <f>F40+F43</f>
        <v>24.851500000000001</v>
      </c>
      <c r="G44" s="33"/>
      <c r="H44" s="54"/>
      <c r="I44" s="119"/>
      <c r="J44" s="125"/>
    </row>
    <row r="45" spans="1:12" x14ac:dyDescent="0.25">
      <c r="A45" s="66"/>
      <c r="B45" s="22"/>
      <c r="C45" s="22"/>
      <c r="D45" s="24"/>
      <c r="E45" s="67"/>
      <c r="F45" s="68"/>
      <c r="G45" s="69"/>
      <c r="H45" s="98"/>
      <c r="I45" s="119"/>
      <c r="J45" s="125"/>
    </row>
    <row r="46" spans="1:12" s="53" customFormat="1" x14ac:dyDescent="0.25">
      <c r="A46" s="51"/>
      <c r="B46" s="19" t="s">
        <v>12</v>
      </c>
      <c r="C46" s="44"/>
      <c r="D46" s="45"/>
      <c r="E46" s="20" t="s">
        <v>13</v>
      </c>
      <c r="F46" s="56"/>
      <c r="G46" s="64"/>
      <c r="H46" s="54"/>
      <c r="I46" s="119"/>
      <c r="J46" s="125"/>
      <c r="K46"/>
      <c r="L46"/>
    </row>
    <row r="47" spans="1:12" s="53" customFormat="1" x14ac:dyDescent="0.25">
      <c r="A47" s="51"/>
      <c r="B47" s="19"/>
      <c r="C47" s="44"/>
      <c r="D47" s="45"/>
      <c r="E47" s="20"/>
      <c r="F47" s="56"/>
      <c r="G47" s="64"/>
      <c r="H47" s="54"/>
      <c r="I47" s="119"/>
      <c r="J47" s="125"/>
      <c r="K47"/>
      <c r="L47"/>
    </row>
    <row r="48" spans="1:12" x14ac:dyDescent="0.25">
      <c r="A48" s="23">
        <f>MAX(A$1:A47)+1</f>
        <v>8</v>
      </c>
      <c r="B48" s="50"/>
      <c r="C48" s="28" t="s">
        <v>26</v>
      </c>
      <c r="D48" s="29"/>
      <c r="E48" s="27" t="s">
        <v>27</v>
      </c>
      <c r="F48" s="25"/>
      <c r="G48" s="21" t="s">
        <v>10</v>
      </c>
      <c r="H48" s="101">
        <f>H49</f>
        <v>36</v>
      </c>
      <c r="I48" s="128"/>
      <c r="J48" s="125">
        <f>H48*I48</f>
        <v>0</v>
      </c>
    </row>
    <row r="49" spans="1:13" x14ac:dyDescent="0.25">
      <c r="A49" s="49"/>
      <c r="B49" s="48"/>
      <c r="C49" s="30"/>
      <c r="D49" s="31" t="s">
        <v>28</v>
      </c>
      <c r="E49" s="32" t="s">
        <v>29</v>
      </c>
      <c r="F49" s="26"/>
      <c r="G49" s="33" t="s">
        <v>10</v>
      </c>
      <c r="H49" s="102">
        <f>F50</f>
        <v>36</v>
      </c>
      <c r="I49" s="119"/>
      <c r="J49" s="125"/>
    </row>
    <row r="50" spans="1:13" s="34" customFormat="1" ht="25.5" x14ac:dyDescent="0.2">
      <c r="A50" s="60"/>
      <c r="B50" s="61"/>
      <c r="C50" s="62"/>
      <c r="D50" s="31"/>
      <c r="E50" s="99" t="s">
        <v>114</v>
      </c>
      <c r="F50" s="100">
        <f>6*3*2</f>
        <v>36</v>
      </c>
      <c r="G50" s="33"/>
      <c r="H50" s="97"/>
      <c r="I50" s="122"/>
      <c r="J50" s="138"/>
    </row>
    <row r="51" spans="1:13" s="34" customFormat="1" ht="12.75" x14ac:dyDescent="0.2">
      <c r="A51" s="60"/>
      <c r="B51" s="61"/>
      <c r="C51" s="62"/>
      <c r="D51" s="31"/>
      <c r="E51" s="37"/>
      <c r="F51" s="63"/>
      <c r="G51" s="33"/>
      <c r="H51" s="97"/>
      <c r="I51" s="122"/>
      <c r="J51" s="138"/>
    </row>
    <row r="52" spans="1:13" x14ac:dyDescent="0.25">
      <c r="A52" s="23">
        <f>MAX(A$1:A51)+1</f>
        <v>9</v>
      </c>
      <c r="B52" s="50"/>
      <c r="C52" s="28" t="s">
        <v>30</v>
      </c>
      <c r="D52" s="29"/>
      <c r="E52" s="27" t="s">
        <v>31</v>
      </c>
      <c r="F52" s="25"/>
      <c r="G52" s="21" t="s">
        <v>10</v>
      </c>
      <c r="H52" s="101">
        <f>H53</f>
        <v>329.05274999999995</v>
      </c>
      <c r="I52" s="119"/>
      <c r="J52" s="125">
        <f>H52*I52</f>
        <v>0</v>
      </c>
    </row>
    <row r="53" spans="1:13" x14ac:dyDescent="0.25">
      <c r="A53" s="49"/>
      <c r="B53" s="48"/>
      <c r="C53" s="30"/>
      <c r="D53" s="31" t="s">
        <v>32</v>
      </c>
      <c r="E53" s="32" t="s">
        <v>33</v>
      </c>
      <c r="F53" s="26"/>
      <c r="G53" s="33" t="s">
        <v>10</v>
      </c>
      <c r="H53" s="102">
        <f>F57</f>
        <v>329.05274999999995</v>
      </c>
      <c r="I53" s="119"/>
      <c r="J53" s="125"/>
    </row>
    <row r="54" spans="1:13" x14ac:dyDescent="0.25">
      <c r="A54" s="49"/>
      <c r="B54" s="89"/>
      <c r="C54" s="30"/>
      <c r="D54" s="31"/>
      <c r="E54" s="46" t="s">
        <v>136</v>
      </c>
      <c r="F54" s="85">
        <f>1*1.5*55</f>
        <v>82.5</v>
      </c>
      <c r="G54" s="33"/>
      <c r="H54" s="102"/>
      <c r="I54" s="119"/>
      <c r="J54" s="125"/>
      <c r="L54" s="129"/>
    </row>
    <row r="55" spans="1:13" s="34" customFormat="1" ht="38.25" x14ac:dyDescent="0.25">
      <c r="A55" s="60"/>
      <c r="B55" s="65"/>
      <c r="C55" s="62"/>
      <c r="D55" s="31"/>
      <c r="E55" s="37" t="s">
        <v>201</v>
      </c>
      <c r="F55" s="38">
        <f>1*(1.65+1.43+1.51+1.65+1.38)/5*41 + 1*(1.87+1.76+1.76+1.64+1.65+1.64)/6*72.5</f>
        <v>187.184</v>
      </c>
      <c r="G55" s="33"/>
      <c r="H55" s="97"/>
      <c r="I55" s="122"/>
      <c r="J55" s="138"/>
      <c r="M55"/>
    </row>
    <row r="56" spans="1:13" s="34" customFormat="1" ht="25.5" x14ac:dyDescent="0.25">
      <c r="A56" s="60"/>
      <c r="B56" s="65"/>
      <c r="C56" s="62"/>
      <c r="D56" s="31"/>
      <c r="E56" s="37" t="s">
        <v>202</v>
      </c>
      <c r="F56" s="105">
        <f>(1.43+1.5+1.95+2+1.76+1.64+1.65+1.64)/8*35</f>
        <v>59.368750000000006</v>
      </c>
      <c r="G56" s="33"/>
      <c r="H56" s="97"/>
      <c r="I56" s="123"/>
      <c r="J56" s="138"/>
      <c r="M56"/>
    </row>
    <row r="57" spans="1:13" s="34" customFormat="1" ht="12.75" x14ac:dyDescent="0.2">
      <c r="A57" s="60"/>
      <c r="B57" s="65"/>
      <c r="C57" s="62"/>
      <c r="D57" s="31"/>
      <c r="E57" s="37"/>
      <c r="F57" s="38">
        <f>SUM(F54:F56)</f>
        <v>329.05274999999995</v>
      </c>
      <c r="G57" s="33"/>
      <c r="H57" s="97"/>
      <c r="I57" s="122"/>
      <c r="J57" s="138"/>
    </row>
    <row r="58" spans="1:13" s="34" customFormat="1" ht="12.75" x14ac:dyDescent="0.2">
      <c r="A58" s="60"/>
      <c r="B58" s="65"/>
      <c r="C58" s="62"/>
      <c r="D58" s="31"/>
      <c r="E58" s="37"/>
      <c r="F58" s="38"/>
      <c r="G58" s="33"/>
      <c r="H58" s="97"/>
      <c r="I58" s="122"/>
      <c r="J58" s="138"/>
    </row>
    <row r="59" spans="1:13" x14ac:dyDescent="0.25">
      <c r="A59" s="23">
        <f>MAX(A$1:A58)+1</f>
        <v>10</v>
      </c>
      <c r="B59" s="50"/>
      <c r="C59" s="28" t="s">
        <v>72</v>
      </c>
      <c r="D59" s="29"/>
      <c r="E59" s="27" t="s">
        <v>73</v>
      </c>
      <c r="F59" s="25"/>
      <c r="G59" s="21" t="s">
        <v>10</v>
      </c>
      <c r="H59" s="47">
        <f>H60</f>
        <v>38.686310999999932</v>
      </c>
      <c r="I59" s="119"/>
      <c r="J59" s="125">
        <f>H59*I59</f>
        <v>0</v>
      </c>
    </row>
    <row r="60" spans="1:13" x14ac:dyDescent="0.25">
      <c r="A60" s="49"/>
      <c r="B60" s="48"/>
      <c r="C60" s="30"/>
      <c r="D60" s="31" t="s">
        <v>74</v>
      </c>
      <c r="E60" s="32" t="s">
        <v>75</v>
      </c>
      <c r="F60" s="26"/>
      <c r="G60" s="33" t="s">
        <v>10</v>
      </c>
      <c r="H60" s="54">
        <f>F61</f>
        <v>38.686310999999932</v>
      </c>
      <c r="I60" s="119"/>
      <c r="J60" s="125"/>
    </row>
    <row r="61" spans="1:13" x14ac:dyDescent="0.25">
      <c r="A61" s="49"/>
      <c r="B61" s="89"/>
      <c r="C61" s="30"/>
      <c r="D61" s="31"/>
      <c r="E61" s="46" t="s">
        <v>207</v>
      </c>
      <c r="F61" s="117">
        <f>F98</f>
        <v>38.686310999999932</v>
      </c>
      <c r="G61" s="33"/>
      <c r="H61" s="36"/>
      <c r="I61" s="119"/>
      <c r="J61" s="125"/>
    </row>
    <row r="62" spans="1:13" s="34" customFormat="1" ht="12.75" x14ac:dyDescent="0.2">
      <c r="A62" s="60"/>
      <c r="B62" s="65"/>
      <c r="C62" s="62"/>
      <c r="D62" s="31"/>
      <c r="E62" s="37"/>
      <c r="F62" s="63"/>
      <c r="G62" s="33"/>
      <c r="H62" s="97"/>
      <c r="I62" s="122"/>
      <c r="J62" s="138"/>
    </row>
    <row r="63" spans="1:13" x14ac:dyDescent="0.25">
      <c r="A63" s="23">
        <f>MAX(A$1:A62)+1</f>
        <v>11</v>
      </c>
      <c r="B63" s="50"/>
      <c r="C63" s="28" t="s">
        <v>36</v>
      </c>
      <c r="D63" s="29"/>
      <c r="E63" s="27" t="s">
        <v>37</v>
      </c>
      <c r="F63" s="25"/>
      <c r="G63" s="21" t="s">
        <v>10</v>
      </c>
      <c r="H63" s="101">
        <f>H64</f>
        <v>279.30775</v>
      </c>
      <c r="I63" s="119"/>
      <c r="J63" s="125">
        <f>H63*I63</f>
        <v>0</v>
      </c>
    </row>
    <row r="64" spans="1:13" x14ac:dyDescent="0.25">
      <c r="A64" s="49"/>
      <c r="B64" s="48"/>
      <c r="C64" s="30"/>
      <c r="D64" s="31" t="s">
        <v>38</v>
      </c>
      <c r="E64" s="32" t="s">
        <v>39</v>
      </c>
      <c r="F64" s="26"/>
      <c r="G64" s="33" t="s">
        <v>10</v>
      </c>
      <c r="H64" s="102">
        <f>F78</f>
        <v>279.30775</v>
      </c>
      <c r="I64" s="119"/>
      <c r="J64" s="125"/>
    </row>
    <row r="65" spans="1:11" x14ac:dyDescent="0.25">
      <c r="A65" s="49"/>
      <c r="B65" s="89"/>
      <c r="C65" s="30"/>
      <c r="D65" s="31"/>
      <c r="E65" s="84" t="s">
        <v>137</v>
      </c>
      <c r="F65" s="26"/>
      <c r="G65" s="33"/>
      <c r="H65" s="102"/>
      <c r="I65" s="119"/>
      <c r="J65" s="125"/>
    </row>
    <row r="66" spans="1:11" x14ac:dyDescent="0.25">
      <c r="A66" s="49"/>
      <c r="B66" s="89"/>
      <c r="C66" s="30"/>
      <c r="D66" s="31"/>
      <c r="E66" s="46" t="s">
        <v>45</v>
      </c>
      <c r="F66" s="85">
        <f>F54</f>
        <v>82.5</v>
      </c>
      <c r="G66" s="33"/>
      <c r="H66" s="102"/>
      <c r="I66" s="119"/>
      <c r="J66" s="125"/>
    </row>
    <row r="67" spans="1:11" x14ac:dyDescent="0.25">
      <c r="A67" s="49"/>
      <c r="B67" s="89"/>
      <c r="C67" s="30"/>
      <c r="D67" s="31"/>
      <c r="E67" s="46" t="s">
        <v>138</v>
      </c>
      <c r="F67" s="90">
        <f>3.14*0.05*0.05*100</f>
        <v>0.78500000000000014</v>
      </c>
      <c r="G67" s="33"/>
      <c r="H67" s="102"/>
      <c r="I67" s="119"/>
      <c r="J67" s="125"/>
    </row>
    <row r="68" spans="1:11" x14ac:dyDescent="0.25">
      <c r="A68" s="49"/>
      <c r="B68" s="89"/>
      <c r="C68" s="30"/>
      <c r="D68" s="31"/>
      <c r="E68" s="32"/>
      <c r="F68" s="85">
        <f>SUM(F66:F67)</f>
        <v>83.284999999999997</v>
      </c>
      <c r="G68" s="33"/>
      <c r="H68" s="102"/>
      <c r="I68" s="119"/>
      <c r="J68" s="125"/>
    </row>
    <row r="69" spans="1:11" x14ac:dyDescent="0.25">
      <c r="A69" s="49"/>
      <c r="B69" s="89"/>
      <c r="C69" s="30"/>
      <c r="D69" s="31"/>
      <c r="E69" s="32"/>
      <c r="F69" s="26"/>
      <c r="G69" s="33"/>
      <c r="H69" s="102"/>
      <c r="I69" s="119"/>
      <c r="J69" s="125"/>
    </row>
    <row r="70" spans="1:11" x14ac:dyDescent="0.25">
      <c r="A70" s="49"/>
      <c r="B70" s="89"/>
      <c r="C70" s="30"/>
      <c r="D70" s="31"/>
      <c r="E70" s="84" t="s">
        <v>120</v>
      </c>
      <c r="F70" s="26"/>
      <c r="G70" s="33"/>
      <c r="H70" s="54"/>
      <c r="I70" s="124"/>
      <c r="J70" s="125"/>
    </row>
    <row r="71" spans="1:11" x14ac:dyDescent="0.25">
      <c r="A71" s="49"/>
      <c r="B71" s="89"/>
      <c r="C71" s="30"/>
      <c r="D71" s="31"/>
      <c r="E71" s="46" t="s">
        <v>121</v>
      </c>
      <c r="F71" s="95">
        <f>F55+F56</f>
        <v>246.55275</v>
      </c>
      <c r="G71" s="33"/>
      <c r="H71" s="54"/>
      <c r="I71" s="119"/>
      <c r="J71" s="125"/>
    </row>
    <row r="72" spans="1:11" x14ac:dyDescent="0.25">
      <c r="A72" s="49"/>
      <c r="B72" s="89"/>
      <c r="C72" s="30"/>
      <c r="D72" s="31"/>
      <c r="E72" s="46" t="s">
        <v>46</v>
      </c>
      <c r="F72" s="95">
        <f>-F183</f>
        <v>-23.024999999999999</v>
      </c>
      <c r="G72" s="33"/>
      <c r="H72" s="54"/>
      <c r="I72" s="119"/>
      <c r="J72" s="125"/>
    </row>
    <row r="73" spans="1:11" x14ac:dyDescent="0.25">
      <c r="A73" s="49"/>
      <c r="B73" s="89"/>
      <c r="C73" s="30"/>
      <c r="D73" s="31"/>
      <c r="E73" s="46" t="s">
        <v>47</v>
      </c>
      <c r="F73" s="95">
        <f>-F83-F85</f>
        <v>-61.426241500000003</v>
      </c>
      <c r="G73" s="33"/>
      <c r="H73" s="54"/>
      <c r="I73" s="119"/>
      <c r="J73" s="125"/>
    </row>
    <row r="74" spans="1:11" ht="25.5" x14ac:dyDescent="0.25">
      <c r="A74" s="49"/>
      <c r="B74" s="89"/>
      <c r="C74" s="30"/>
      <c r="D74" s="31"/>
      <c r="E74" s="37" t="s">
        <v>210</v>
      </c>
      <c r="F74" s="106">
        <f>-(0.055*0.055*3.14*35)-(0.07*0.07*3.14*113.5)</f>
        <v>-2.0787585000000002</v>
      </c>
      <c r="G74" s="33"/>
      <c r="H74" s="54"/>
      <c r="I74" s="119"/>
      <c r="J74" s="125"/>
    </row>
    <row r="75" spans="1:11" x14ac:dyDescent="0.25">
      <c r="A75" s="49"/>
      <c r="B75" s="89"/>
      <c r="C75" s="30"/>
      <c r="D75" s="31"/>
      <c r="E75" s="32"/>
      <c r="F75" s="95">
        <f>SUM(F71:F74)</f>
        <v>160.02275</v>
      </c>
      <c r="G75" s="33"/>
      <c r="H75" s="54"/>
      <c r="I75" s="119"/>
      <c r="J75" s="125"/>
    </row>
    <row r="76" spans="1:11" x14ac:dyDescent="0.25">
      <c r="A76" s="49"/>
      <c r="B76" s="89"/>
      <c r="C76" s="30"/>
      <c r="D76" s="31"/>
      <c r="E76" s="32"/>
      <c r="F76" s="95"/>
      <c r="G76" s="33"/>
      <c r="H76" s="54"/>
      <c r="I76" s="119"/>
      <c r="J76" s="125"/>
    </row>
    <row r="77" spans="1:11" ht="25.5" x14ac:dyDescent="0.25">
      <c r="A77" s="49"/>
      <c r="B77" s="89"/>
      <c r="C77" s="30"/>
      <c r="D77" s="31"/>
      <c r="E77" s="84" t="s">
        <v>141</v>
      </c>
      <c r="F77" s="95">
        <f>F50</f>
        <v>36</v>
      </c>
      <c r="G77" s="33"/>
      <c r="H77" s="54"/>
      <c r="I77" s="119"/>
      <c r="J77" s="125"/>
    </row>
    <row r="78" spans="1:11" x14ac:dyDescent="0.25">
      <c r="A78" s="49"/>
      <c r="B78" s="89"/>
      <c r="C78" s="30"/>
      <c r="D78" s="31"/>
      <c r="E78" s="91" t="s">
        <v>48</v>
      </c>
      <c r="F78" s="114">
        <f>F68+F75+F77</f>
        <v>279.30775</v>
      </c>
      <c r="G78" s="33"/>
      <c r="H78" s="54"/>
      <c r="I78" s="119"/>
      <c r="J78" s="125"/>
    </row>
    <row r="79" spans="1:11" x14ac:dyDescent="0.25">
      <c r="A79" s="49"/>
      <c r="B79" s="89"/>
      <c r="C79" s="30"/>
      <c r="D79" s="31"/>
      <c r="E79" s="32"/>
      <c r="F79" s="95"/>
      <c r="G79" s="33"/>
      <c r="H79" s="54"/>
      <c r="I79" s="119"/>
      <c r="J79" s="125"/>
    </row>
    <row r="80" spans="1:11" x14ac:dyDescent="0.25">
      <c r="A80" s="23">
        <f>MAX(A$1:A79)+1</f>
        <v>12</v>
      </c>
      <c r="B80" s="50"/>
      <c r="C80" s="28" t="s">
        <v>40</v>
      </c>
      <c r="D80" s="29"/>
      <c r="E80" s="27" t="s">
        <v>41</v>
      </c>
      <c r="F80" s="25"/>
      <c r="G80" s="21" t="s">
        <v>10</v>
      </c>
      <c r="H80" s="101">
        <f>SUM(H81:H84)</f>
        <v>61.426241500000003</v>
      </c>
      <c r="I80" s="119"/>
      <c r="J80" s="125">
        <f>H80*I80</f>
        <v>0</v>
      </c>
      <c r="K80" s="112"/>
    </row>
    <row r="81" spans="1:17" x14ac:dyDescent="0.25">
      <c r="A81" s="49"/>
      <c r="B81" s="48"/>
      <c r="C81" s="30"/>
      <c r="D81" s="31" t="s">
        <v>42</v>
      </c>
      <c r="E81" s="32" t="s">
        <v>43</v>
      </c>
      <c r="F81" s="26"/>
      <c r="G81" s="33" t="s">
        <v>10</v>
      </c>
      <c r="H81" s="102">
        <f>F83</f>
        <v>14.367552499999999</v>
      </c>
      <c r="I81" s="119"/>
      <c r="J81" s="125"/>
    </row>
    <row r="82" spans="1:17" s="34" customFormat="1" ht="12.75" x14ac:dyDescent="0.2">
      <c r="A82" s="60"/>
      <c r="B82" s="65"/>
      <c r="C82" s="62"/>
      <c r="D82" s="31"/>
      <c r="E82" s="88" t="s">
        <v>44</v>
      </c>
      <c r="F82" s="63"/>
      <c r="G82" s="33"/>
      <c r="H82" s="97"/>
      <c r="I82" s="122"/>
      <c r="J82" s="138"/>
    </row>
    <row r="83" spans="1:17" s="34" customFormat="1" ht="25.5" x14ac:dyDescent="0.2">
      <c r="A83" s="60"/>
      <c r="B83" s="65"/>
      <c r="C83" s="62"/>
      <c r="D83" s="31"/>
      <c r="E83" s="37" t="s">
        <v>116</v>
      </c>
      <c r="F83" s="38">
        <f>(0.42*1*35)-(0.055*0.055*3.14*35)</f>
        <v>14.367552499999999</v>
      </c>
      <c r="G83" s="33"/>
      <c r="H83" s="97"/>
      <c r="I83" s="122"/>
      <c r="J83" s="138"/>
    </row>
    <row r="84" spans="1:17" s="34" customFormat="1" x14ac:dyDescent="0.25">
      <c r="A84" s="60"/>
      <c r="B84" s="65"/>
      <c r="C84" s="62"/>
      <c r="D84" s="31" t="s">
        <v>117</v>
      </c>
      <c r="E84" s="32" t="s">
        <v>118</v>
      </c>
      <c r="F84" s="26"/>
      <c r="G84" s="33" t="s">
        <v>10</v>
      </c>
      <c r="H84" s="97">
        <f>F85</f>
        <v>47.058689000000001</v>
      </c>
      <c r="I84" s="122"/>
      <c r="J84" s="138"/>
      <c r="Q84"/>
    </row>
    <row r="85" spans="1:17" s="34" customFormat="1" ht="38.25" x14ac:dyDescent="0.2">
      <c r="A85" s="60"/>
      <c r="B85" s="65"/>
      <c r="C85" s="62"/>
      <c r="D85" s="31"/>
      <c r="E85" s="37" t="s">
        <v>211</v>
      </c>
      <c r="F85" s="63">
        <f>(0.43*1*41)+(0.43*1*72.5)-(0.07*0.07*3.14*113.5)</f>
        <v>47.058689000000001</v>
      </c>
      <c r="G85" s="33"/>
      <c r="H85" s="97"/>
      <c r="I85" s="122"/>
      <c r="J85" s="138"/>
    </row>
    <row r="86" spans="1:17" s="34" customFormat="1" ht="12.75" x14ac:dyDescent="0.2">
      <c r="A86" s="60"/>
      <c r="B86" s="65"/>
      <c r="C86" s="62"/>
      <c r="D86" s="31"/>
      <c r="E86" s="37"/>
      <c r="F86" s="38"/>
      <c r="G86" s="33"/>
      <c r="H86" s="97"/>
      <c r="I86" s="122"/>
      <c r="J86" s="138"/>
    </row>
    <row r="87" spans="1:17" x14ac:dyDescent="0.25">
      <c r="A87" s="23">
        <f>MAX(A$1:A86)+1</f>
        <v>13</v>
      </c>
      <c r="B87" s="50"/>
      <c r="C87" s="28" t="s">
        <v>49</v>
      </c>
      <c r="D87" s="29"/>
      <c r="E87" s="27" t="s">
        <v>50</v>
      </c>
      <c r="F87" s="25"/>
      <c r="G87" s="21" t="s">
        <v>10</v>
      </c>
      <c r="H87" s="101">
        <f>H88</f>
        <v>652.73287800000003</v>
      </c>
      <c r="I87" s="119"/>
      <c r="J87" s="125">
        <f>H87*I87</f>
        <v>0</v>
      </c>
    </row>
    <row r="88" spans="1:17" ht="25.5" x14ac:dyDescent="0.25">
      <c r="A88" s="49"/>
      <c r="B88" s="48"/>
      <c r="C88" s="30"/>
      <c r="D88" s="31" t="s">
        <v>51</v>
      </c>
      <c r="E88" s="32" t="s">
        <v>52</v>
      </c>
      <c r="F88" s="26"/>
      <c r="G88" s="33" t="s">
        <v>10</v>
      </c>
      <c r="H88" s="102">
        <f>F91</f>
        <v>652.73287800000003</v>
      </c>
      <c r="I88" s="119"/>
      <c r="J88" s="125"/>
    </row>
    <row r="89" spans="1:17" x14ac:dyDescent="0.25">
      <c r="A89" s="49"/>
      <c r="B89" s="89"/>
      <c r="C89" s="30"/>
      <c r="D89" s="31"/>
      <c r="E89" s="46" t="s">
        <v>119</v>
      </c>
      <c r="F89" s="85">
        <f>F85*2</f>
        <v>94.117378000000002</v>
      </c>
      <c r="G89" s="33"/>
      <c r="H89" s="102"/>
      <c r="I89" s="119"/>
      <c r="J89" s="125"/>
    </row>
    <row r="90" spans="1:17" ht="16.5" x14ac:dyDescent="0.35">
      <c r="A90" s="49"/>
      <c r="B90" s="89"/>
      <c r="C90" s="30"/>
      <c r="D90" s="31"/>
      <c r="E90" s="46" t="s">
        <v>53</v>
      </c>
      <c r="F90" s="111">
        <f>F78*2</f>
        <v>558.6155</v>
      </c>
      <c r="G90" s="33"/>
      <c r="H90" s="54"/>
      <c r="I90" s="119"/>
      <c r="J90" s="125"/>
    </row>
    <row r="91" spans="1:17" x14ac:dyDescent="0.25">
      <c r="A91" s="49"/>
      <c r="B91" s="89"/>
      <c r="C91" s="30"/>
      <c r="D91" s="31"/>
      <c r="E91" s="46"/>
      <c r="F91" s="93">
        <f>SUM(F89:F90)</f>
        <v>652.73287800000003</v>
      </c>
      <c r="G91" s="33"/>
      <c r="H91" s="54"/>
      <c r="I91" s="126"/>
      <c r="J91" s="125"/>
    </row>
    <row r="92" spans="1:17" x14ac:dyDescent="0.25">
      <c r="A92" s="49"/>
      <c r="B92" s="89"/>
      <c r="C92" s="30"/>
      <c r="D92" s="31"/>
      <c r="E92" s="46"/>
      <c r="F92" s="93"/>
      <c r="G92" s="33"/>
      <c r="H92" s="54"/>
      <c r="I92" s="126"/>
      <c r="J92" s="125"/>
    </row>
    <row r="93" spans="1:17" x14ac:dyDescent="0.25">
      <c r="A93" s="23">
        <f>MAX(A$1:A92)+1</f>
        <v>14</v>
      </c>
      <c r="B93" s="89"/>
      <c r="C93" s="28" t="s">
        <v>122</v>
      </c>
      <c r="D93" s="29"/>
      <c r="E93" s="27" t="s">
        <v>123</v>
      </c>
      <c r="F93" s="25"/>
      <c r="G93" s="21" t="s">
        <v>10</v>
      </c>
      <c r="H93" s="101">
        <f>H94</f>
        <v>38.686310999999932</v>
      </c>
      <c r="I93" s="130"/>
      <c r="J93" s="125">
        <f>H93*I93</f>
        <v>0</v>
      </c>
    </row>
    <row r="94" spans="1:17" ht="25.5" x14ac:dyDescent="0.25">
      <c r="A94" s="49"/>
      <c r="B94" s="89"/>
      <c r="C94" s="30"/>
      <c r="D94" s="31" t="s">
        <v>124</v>
      </c>
      <c r="E94" s="32" t="s">
        <v>125</v>
      </c>
      <c r="F94" s="26"/>
      <c r="G94" s="33" t="s">
        <v>10</v>
      </c>
      <c r="H94" s="102">
        <f>F98</f>
        <v>38.686310999999932</v>
      </c>
      <c r="I94" s="126"/>
      <c r="J94" s="125"/>
    </row>
    <row r="95" spans="1:17" x14ac:dyDescent="0.25">
      <c r="A95" s="49"/>
      <c r="B95" s="89"/>
      <c r="C95" s="30"/>
      <c r="D95" s="31"/>
      <c r="E95" s="84" t="s">
        <v>25</v>
      </c>
      <c r="F95" s="93"/>
      <c r="G95" s="33"/>
      <c r="H95" s="54"/>
      <c r="I95" s="126"/>
      <c r="J95" s="125"/>
    </row>
    <row r="96" spans="1:17" x14ac:dyDescent="0.25">
      <c r="A96" s="49"/>
      <c r="B96" s="89"/>
      <c r="C96" s="30"/>
      <c r="D96" s="31"/>
      <c r="E96" s="46" t="s">
        <v>45</v>
      </c>
      <c r="F96" s="93">
        <f>F50+F57</f>
        <v>365.05274999999995</v>
      </c>
      <c r="G96" s="33"/>
      <c r="H96" s="54"/>
      <c r="I96" s="126"/>
      <c r="J96" s="125"/>
    </row>
    <row r="97" spans="1:12" ht="16.5" x14ac:dyDescent="0.35">
      <c r="A97" s="49"/>
      <c r="B97" s="89"/>
      <c r="C97" s="30"/>
      <c r="D97" s="31"/>
      <c r="E97" s="46" t="s">
        <v>212</v>
      </c>
      <c r="F97" s="111">
        <f>-(F78+F85)</f>
        <v>-326.36643900000001</v>
      </c>
      <c r="G97" s="33"/>
      <c r="H97" s="54"/>
      <c r="I97" s="126"/>
      <c r="J97" s="125"/>
    </row>
    <row r="98" spans="1:12" x14ac:dyDescent="0.25">
      <c r="A98" s="49"/>
      <c r="B98" s="89"/>
      <c r="C98" s="30"/>
      <c r="D98" s="31"/>
      <c r="E98" s="46"/>
      <c r="F98" s="93">
        <f>SUM(F96:F97)</f>
        <v>38.686310999999932</v>
      </c>
      <c r="G98" s="33"/>
      <c r="H98" s="54"/>
      <c r="I98" s="126"/>
      <c r="J98" s="125"/>
    </row>
    <row r="99" spans="1:12" x14ac:dyDescent="0.25">
      <c r="A99" s="49"/>
      <c r="B99" s="89"/>
      <c r="C99" s="30"/>
      <c r="D99" s="31"/>
      <c r="E99" s="46"/>
      <c r="F99" s="93"/>
      <c r="G99" s="33"/>
      <c r="H99" s="54"/>
      <c r="I99" s="119"/>
      <c r="J99" s="125"/>
    </row>
    <row r="100" spans="1:12" x14ac:dyDescent="0.25">
      <c r="A100" s="23">
        <f>MAX(A$1:A99)+1</f>
        <v>15</v>
      </c>
      <c r="B100" s="48"/>
      <c r="C100" s="28" t="s">
        <v>54</v>
      </c>
      <c r="D100" s="30"/>
      <c r="E100" s="27" t="s">
        <v>55</v>
      </c>
      <c r="F100" s="108"/>
      <c r="G100" s="21" t="s">
        <v>10</v>
      </c>
      <c r="H100" s="101">
        <f>H101</f>
        <v>326.36643900000001</v>
      </c>
      <c r="I100" s="119"/>
      <c r="J100" s="125">
        <f>H100*I100</f>
        <v>0</v>
      </c>
    </row>
    <row r="101" spans="1:12" ht="25.5" x14ac:dyDescent="0.25">
      <c r="A101" s="49"/>
      <c r="B101" s="48"/>
      <c r="C101" s="30"/>
      <c r="D101" s="31" t="s">
        <v>56</v>
      </c>
      <c r="E101" s="32" t="s">
        <v>57</v>
      </c>
      <c r="F101" s="107"/>
      <c r="G101" s="33" t="s">
        <v>10</v>
      </c>
      <c r="H101" s="102">
        <f>F102</f>
        <v>326.36643900000001</v>
      </c>
      <c r="I101" s="119"/>
      <c r="J101" s="125"/>
    </row>
    <row r="102" spans="1:12" s="53" customFormat="1" x14ac:dyDescent="0.25">
      <c r="A102" s="51"/>
      <c r="B102" s="19"/>
      <c r="C102" s="19"/>
      <c r="D102" s="45"/>
      <c r="E102" s="46" t="s">
        <v>212</v>
      </c>
      <c r="F102" s="103">
        <f>F78+F85</f>
        <v>326.36643900000001</v>
      </c>
      <c r="G102" s="52"/>
      <c r="H102" s="54"/>
      <c r="I102" s="119"/>
      <c r="J102" s="125"/>
      <c r="K102"/>
      <c r="L102"/>
    </row>
    <row r="103" spans="1:12" s="53" customFormat="1" x14ac:dyDescent="0.25">
      <c r="A103" s="51"/>
      <c r="B103" s="19"/>
      <c r="C103" s="19"/>
      <c r="D103" s="45"/>
      <c r="E103" s="46"/>
      <c r="F103" s="86"/>
      <c r="G103" s="52"/>
      <c r="H103" s="54"/>
      <c r="I103" s="119"/>
      <c r="J103" s="125"/>
      <c r="K103"/>
      <c r="L103"/>
    </row>
    <row r="104" spans="1:12" ht="25.5" x14ac:dyDescent="0.25">
      <c r="A104" s="23">
        <f>MAX(A$1:A103)+1</f>
        <v>16</v>
      </c>
      <c r="B104" s="50"/>
      <c r="C104" s="28" t="s">
        <v>58</v>
      </c>
      <c r="D104" s="29"/>
      <c r="E104" s="27" t="s">
        <v>59</v>
      </c>
      <c r="F104" s="25"/>
      <c r="G104" s="21" t="s">
        <v>60</v>
      </c>
      <c r="H104" s="101">
        <f>H105</f>
        <v>529.10550000000001</v>
      </c>
      <c r="I104" s="128"/>
      <c r="J104" s="125">
        <f>H104*I104</f>
        <v>0</v>
      </c>
    </row>
    <row r="105" spans="1:12" ht="25.5" x14ac:dyDescent="0.25">
      <c r="A105" s="49"/>
      <c r="B105" s="48"/>
      <c r="C105" s="30"/>
      <c r="D105" s="31" t="s">
        <v>61</v>
      </c>
      <c r="E105" s="32" t="s">
        <v>62</v>
      </c>
      <c r="F105" s="26"/>
      <c r="G105" s="33" t="s">
        <v>60</v>
      </c>
      <c r="H105" s="102">
        <f>F109</f>
        <v>529.10550000000001</v>
      </c>
      <c r="I105" s="119"/>
      <c r="J105" s="125"/>
    </row>
    <row r="106" spans="1:12" s="53" customFormat="1" x14ac:dyDescent="0.25">
      <c r="A106" s="51"/>
      <c r="B106" s="19"/>
      <c r="C106" s="19"/>
      <c r="D106" s="45"/>
      <c r="E106" s="84" t="s">
        <v>63</v>
      </c>
      <c r="F106" s="86"/>
      <c r="G106" s="52"/>
      <c r="H106" s="54"/>
      <c r="I106" s="119"/>
      <c r="J106" s="125"/>
      <c r="K106"/>
      <c r="L106"/>
    </row>
    <row r="107" spans="1:12" s="53" customFormat="1" ht="38.25" x14ac:dyDescent="0.25">
      <c r="A107" s="51"/>
      <c r="B107" s="19"/>
      <c r="C107" s="19"/>
      <c r="D107" s="45"/>
      <c r="E107" s="46" t="s">
        <v>203</v>
      </c>
      <c r="F107" s="94">
        <f>(1.65+1.43+1.51+1.65+1.38)/5*41*2 +(1.87+1.76+1.76+1.64+1.65+1.64)/6*72.5*2+(1.43+1.5+1.95+2+1.76+1.64+1.65+1.64)/8*35*2</f>
        <v>493.10550000000001</v>
      </c>
      <c r="G107" s="52"/>
      <c r="H107" s="54"/>
      <c r="I107" s="119"/>
      <c r="J107" s="125"/>
      <c r="K107"/>
      <c r="L107"/>
    </row>
    <row r="108" spans="1:12" s="53" customFormat="1" x14ac:dyDescent="0.25">
      <c r="A108" s="51"/>
      <c r="B108" s="19"/>
      <c r="C108" s="19"/>
      <c r="D108" s="45"/>
      <c r="E108" s="46" t="s">
        <v>130</v>
      </c>
      <c r="F108" s="92">
        <f>(6*2)*2+(3*2)*2</f>
        <v>36</v>
      </c>
      <c r="G108" s="52"/>
      <c r="H108" s="54"/>
      <c r="I108" s="119"/>
      <c r="J108" s="125"/>
      <c r="K108"/>
      <c r="L108"/>
    </row>
    <row r="109" spans="1:12" s="53" customFormat="1" x14ac:dyDescent="0.25">
      <c r="A109" s="51"/>
      <c r="B109" s="19"/>
      <c r="C109" s="19"/>
      <c r="D109" s="45"/>
      <c r="E109" s="46"/>
      <c r="F109" s="103">
        <f>SUM(F107:F108)</f>
        <v>529.10550000000001</v>
      </c>
      <c r="G109" s="52"/>
      <c r="H109" s="54"/>
      <c r="I109" s="119"/>
      <c r="J109" s="125"/>
      <c r="K109"/>
      <c r="L109"/>
    </row>
    <row r="110" spans="1:12" s="53" customFormat="1" x14ac:dyDescent="0.25">
      <c r="A110" s="51"/>
      <c r="B110" s="19"/>
      <c r="C110" s="19"/>
      <c r="D110" s="45"/>
      <c r="E110" s="46"/>
      <c r="F110" s="103"/>
      <c r="G110" s="52"/>
      <c r="H110" s="54"/>
      <c r="I110" s="119"/>
      <c r="J110" s="125"/>
      <c r="K110"/>
      <c r="L110"/>
    </row>
    <row r="111" spans="1:12" s="53" customFormat="1" x14ac:dyDescent="0.25">
      <c r="A111" s="23">
        <f>MAX(A$1:A110)+1</f>
        <v>17</v>
      </c>
      <c r="B111" s="19"/>
      <c r="C111" s="28" t="s">
        <v>98</v>
      </c>
      <c r="D111" s="29"/>
      <c r="E111" s="27" t="s">
        <v>99</v>
      </c>
      <c r="F111" s="25"/>
      <c r="G111" s="21" t="s">
        <v>20</v>
      </c>
      <c r="H111" s="101">
        <f>H112</f>
        <v>6</v>
      </c>
      <c r="I111" s="119"/>
      <c r="J111" s="125">
        <f>H111*I111</f>
        <v>0</v>
      </c>
      <c r="K111"/>
      <c r="L111"/>
    </row>
    <row r="112" spans="1:12" s="53" customFormat="1" ht="25.5" x14ac:dyDescent="0.25">
      <c r="A112" s="51"/>
      <c r="B112" s="19"/>
      <c r="C112" s="28"/>
      <c r="D112" s="31" t="s">
        <v>204</v>
      </c>
      <c r="E112" s="32" t="s">
        <v>205</v>
      </c>
      <c r="F112" s="26"/>
      <c r="G112" s="33" t="s">
        <v>20</v>
      </c>
      <c r="H112" s="102">
        <f>F113</f>
        <v>6</v>
      </c>
      <c r="I112" s="119"/>
      <c r="J112" s="125"/>
      <c r="K112"/>
      <c r="L112"/>
    </row>
    <row r="113" spans="1:12" s="53" customFormat="1" ht="25.5" x14ac:dyDescent="0.25">
      <c r="A113" s="51"/>
      <c r="B113" s="19"/>
      <c r="C113" s="19"/>
      <c r="D113" s="45"/>
      <c r="E113" s="46" t="s">
        <v>206</v>
      </c>
      <c r="F113" s="103">
        <v>6</v>
      </c>
      <c r="G113" s="52"/>
      <c r="H113" s="54"/>
      <c r="I113" s="119"/>
      <c r="J113" s="125"/>
      <c r="K113"/>
      <c r="L113"/>
    </row>
    <row r="114" spans="1:12" s="53" customFormat="1" x14ac:dyDescent="0.25">
      <c r="A114" s="51"/>
      <c r="B114" s="19"/>
      <c r="C114" s="19"/>
      <c r="D114" s="45"/>
      <c r="E114" s="46"/>
      <c r="F114" s="103"/>
      <c r="G114" s="52"/>
      <c r="H114" s="54"/>
      <c r="I114" s="119"/>
      <c r="J114" s="125"/>
      <c r="K114"/>
      <c r="L114"/>
    </row>
    <row r="115" spans="1:12" s="53" customFormat="1" ht="25.5" x14ac:dyDescent="0.25">
      <c r="A115" s="23"/>
      <c r="B115" s="19" t="s">
        <v>139</v>
      </c>
      <c r="C115" s="19"/>
      <c r="D115" s="45"/>
      <c r="E115" s="20" t="s">
        <v>140</v>
      </c>
      <c r="F115" s="56"/>
      <c r="G115" s="52"/>
      <c r="H115" s="36"/>
      <c r="I115" s="119"/>
      <c r="J115" s="125"/>
      <c r="K115"/>
      <c r="L115"/>
    </row>
    <row r="116" spans="1:12" s="53" customFormat="1" x14ac:dyDescent="0.25">
      <c r="A116" s="96"/>
      <c r="B116" s="19"/>
      <c r="C116" s="19"/>
      <c r="D116" s="45"/>
      <c r="E116" s="20"/>
      <c r="F116" s="56"/>
      <c r="G116" s="52"/>
      <c r="H116" s="36"/>
      <c r="I116" s="119"/>
      <c r="J116" s="125"/>
      <c r="K116"/>
      <c r="L116"/>
    </row>
    <row r="117" spans="1:12" s="53" customFormat="1" ht="25.5" x14ac:dyDescent="0.25">
      <c r="A117" s="23">
        <f>MAX(A$1:A116)+1</f>
        <v>18</v>
      </c>
      <c r="B117" s="19"/>
      <c r="C117" s="28" t="s">
        <v>64</v>
      </c>
      <c r="D117" s="29"/>
      <c r="E117" s="27" t="s">
        <v>65</v>
      </c>
      <c r="F117" s="25"/>
      <c r="G117" s="21" t="s">
        <v>10</v>
      </c>
      <c r="H117" s="101">
        <f>H118</f>
        <v>0.13500000000000001</v>
      </c>
      <c r="I117" s="119"/>
      <c r="J117" s="125">
        <f>H117*I117</f>
        <v>0</v>
      </c>
      <c r="K117"/>
      <c r="L117"/>
    </row>
    <row r="118" spans="1:12" s="53" customFormat="1" ht="25.5" x14ac:dyDescent="0.25">
      <c r="A118" s="96"/>
      <c r="B118" s="19"/>
      <c r="C118" s="19"/>
      <c r="D118" s="57" t="s">
        <v>66</v>
      </c>
      <c r="E118" s="58" t="s">
        <v>67</v>
      </c>
      <c r="F118" s="59"/>
      <c r="G118" s="24" t="s">
        <v>10</v>
      </c>
      <c r="H118" s="54">
        <f>F119</f>
        <v>0.13500000000000001</v>
      </c>
      <c r="I118" s="119"/>
      <c r="J118" s="125"/>
      <c r="K118"/>
      <c r="L118"/>
    </row>
    <row r="119" spans="1:12" s="53" customFormat="1" ht="25.5" x14ac:dyDescent="0.25">
      <c r="A119" s="96"/>
      <c r="B119" s="19"/>
      <c r="C119" s="19"/>
      <c r="D119" s="45"/>
      <c r="E119" s="46" t="s">
        <v>182</v>
      </c>
      <c r="F119" s="86">
        <f>0.3*0.3*0.3*5</f>
        <v>0.13500000000000001</v>
      </c>
      <c r="G119" s="52"/>
      <c r="H119" s="36"/>
      <c r="I119" s="119"/>
      <c r="J119" s="125"/>
      <c r="K119"/>
      <c r="L119"/>
    </row>
    <row r="120" spans="1:12" s="53" customFormat="1" x14ac:dyDescent="0.25">
      <c r="A120" s="96"/>
      <c r="B120" s="19"/>
      <c r="C120" s="19"/>
      <c r="D120" s="45"/>
      <c r="E120" s="20"/>
      <c r="F120" s="56"/>
      <c r="G120" s="52"/>
      <c r="H120" s="36"/>
      <c r="I120" s="119"/>
      <c r="J120" s="125"/>
      <c r="K120"/>
      <c r="L120"/>
    </row>
    <row r="121" spans="1:12" s="53" customFormat="1" ht="25.5" x14ac:dyDescent="0.25">
      <c r="A121" s="23">
        <f>MAX(A$1:A120)+1</f>
        <v>19</v>
      </c>
      <c r="B121" s="19"/>
      <c r="C121" s="28" t="s">
        <v>68</v>
      </c>
      <c r="D121" s="29"/>
      <c r="E121" s="27" t="s">
        <v>69</v>
      </c>
      <c r="F121" s="25"/>
      <c r="G121" s="21" t="s">
        <v>60</v>
      </c>
      <c r="H121" s="101">
        <f>H122</f>
        <v>0.44999999999999996</v>
      </c>
      <c r="I121" s="119"/>
      <c r="J121" s="125">
        <f>H121*I121</f>
        <v>0</v>
      </c>
      <c r="K121"/>
      <c r="L121"/>
    </row>
    <row r="122" spans="1:12" s="53" customFormat="1" ht="25.5" x14ac:dyDescent="0.25">
      <c r="A122" s="96"/>
      <c r="B122" s="19"/>
      <c r="C122" s="30"/>
      <c r="D122" s="31" t="s">
        <v>70</v>
      </c>
      <c r="E122" s="32" t="s">
        <v>71</v>
      </c>
      <c r="F122" s="26"/>
      <c r="G122" s="33" t="s">
        <v>60</v>
      </c>
      <c r="H122" s="54">
        <f>F123</f>
        <v>0.44999999999999996</v>
      </c>
      <c r="I122" s="119"/>
      <c r="J122" s="125"/>
      <c r="K122"/>
      <c r="L122"/>
    </row>
    <row r="123" spans="1:12" s="53" customFormat="1" ht="25.5" x14ac:dyDescent="0.25">
      <c r="A123" s="96"/>
      <c r="B123" s="19"/>
      <c r="C123" s="30"/>
      <c r="D123" s="31"/>
      <c r="E123" s="46" t="s">
        <v>183</v>
      </c>
      <c r="F123" s="110">
        <f>0.3*0.3*5</f>
        <v>0.44999999999999996</v>
      </c>
      <c r="G123" s="33"/>
      <c r="H123" s="36"/>
      <c r="I123" s="119"/>
      <c r="J123" s="125"/>
      <c r="K123"/>
      <c r="L123"/>
    </row>
    <row r="124" spans="1:12" s="53" customFormat="1" x14ac:dyDescent="0.25">
      <c r="A124" s="96"/>
      <c r="B124" s="19"/>
      <c r="C124" s="19"/>
      <c r="D124" s="45"/>
      <c r="E124" s="20"/>
      <c r="F124" s="56"/>
      <c r="G124" s="52"/>
      <c r="H124" s="36"/>
      <c r="I124" s="119"/>
      <c r="J124" s="125"/>
      <c r="K124"/>
      <c r="L124"/>
    </row>
    <row r="125" spans="1:12" x14ac:dyDescent="0.25">
      <c r="A125" s="23">
        <f>MAX(A$1:A124)+1</f>
        <v>20</v>
      </c>
      <c r="B125" s="50"/>
      <c r="C125" s="28" t="s">
        <v>147</v>
      </c>
      <c r="D125" s="29"/>
      <c r="E125" s="27" t="s">
        <v>148</v>
      </c>
      <c r="F125" s="25"/>
      <c r="G125" s="21" t="s">
        <v>20</v>
      </c>
      <c r="H125" s="101">
        <f>H126</f>
        <v>161</v>
      </c>
      <c r="I125" s="119"/>
      <c r="J125" s="125">
        <f>H125*I125</f>
        <v>0</v>
      </c>
    </row>
    <row r="126" spans="1:12" ht="25.5" x14ac:dyDescent="0.25">
      <c r="A126" s="49"/>
      <c r="B126" s="48"/>
      <c r="C126" s="30"/>
      <c r="D126" s="31" t="s">
        <v>149</v>
      </c>
      <c r="E126" s="32" t="s">
        <v>150</v>
      </c>
      <c r="F126" s="26"/>
      <c r="G126" s="33" t="s">
        <v>20</v>
      </c>
      <c r="H126" s="54">
        <f>F127</f>
        <v>161</v>
      </c>
      <c r="I126" s="119"/>
      <c r="J126" s="125"/>
    </row>
    <row r="127" spans="1:12" ht="26.25" x14ac:dyDescent="0.25">
      <c r="A127" s="49"/>
      <c r="B127" s="48"/>
      <c r="C127" s="30"/>
      <c r="D127" s="31"/>
      <c r="E127" s="110" t="s">
        <v>151</v>
      </c>
      <c r="F127" s="85">
        <v>161</v>
      </c>
      <c r="G127" s="33"/>
      <c r="H127" s="54"/>
      <c r="I127" s="119"/>
      <c r="J127" s="125"/>
    </row>
    <row r="128" spans="1:12" x14ac:dyDescent="0.25">
      <c r="A128" s="49"/>
      <c r="B128" s="48"/>
      <c r="C128" s="30"/>
      <c r="D128" s="31"/>
      <c r="E128" s="32"/>
      <c r="F128" s="26"/>
      <c r="G128" s="33"/>
      <c r="H128" s="54"/>
      <c r="I128" s="119"/>
      <c r="J128" s="125"/>
    </row>
    <row r="129" spans="1:10" x14ac:dyDescent="0.25">
      <c r="A129" s="49"/>
      <c r="B129" s="48"/>
      <c r="C129" s="30"/>
      <c r="D129" s="31"/>
      <c r="E129" s="84" t="s">
        <v>152</v>
      </c>
      <c r="F129" s="85"/>
      <c r="G129" s="33"/>
      <c r="H129" s="54"/>
      <c r="I129" s="119"/>
      <c r="J129" s="125"/>
    </row>
    <row r="130" spans="1:10" x14ac:dyDescent="0.25">
      <c r="A130" s="49"/>
      <c r="B130" s="48"/>
      <c r="C130" s="30"/>
      <c r="D130" s="31"/>
      <c r="E130" s="46" t="s">
        <v>153</v>
      </c>
      <c r="F130" s="26"/>
      <c r="G130" s="33"/>
      <c r="H130" s="54"/>
      <c r="I130" s="119"/>
      <c r="J130" s="125"/>
    </row>
    <row r="131" spans="1:10" x14ac:dyDescent="0.25">
      <c r="A131" s="49"/>
      <c r="B131" s="48"/>
      <c r="C131" s="30"/>
      <c r="D131" s="31"/>
      <c r="E131" s="46" t="s">
        <v>154</v>
      </c>
      <c r="F131" s="85"/>
      <c r="G131" s="33"/>
      <c r="H131" s="54"/>
      <c r="I131" s="119"/>
      <c r="J131" s="125"/>
    </row>
    <row r="132" spans="1:10" x14ac:dyDescent="0.25">
      <c r="A132" s="49"/>
      <c r="B132" s="48"/>
      <c r="C132" s="30"/>
      <c r="D132" s="31"/>
      <c r="E132" s="46" t="s">
        <v>155</v>
      </c>
      <c r="F132" s="85"/>
      <c r="G132" s="33"/>
      <c r="H132" s="54"/>
      <c r="I132" s="119"/>
      <c r="J132" s="125"/>
    </row>
    <row r="133" spans="1:10" x14ac:dyDescent="0.25">
      <c r="A133" s="49"/>
      <c r="B133" s="48"/>
      <c r="C133" s="30"/>
      <c r="D133" s="31"/>
      <c r="E133" s="46"/>
      <c r="F133" s="85"/>
      <c r="G133" s="33"/>
      <c r="H133" s="54"/>
      <c r="I133" s="119"/>
      <c r="J133" s="125"/>
    </row>
    <row r="134" spans="1:10" x14ac:dyDescent="0.25">
      <c r="A134" s="23">
        <f>MAX(A$1:A133)+1</f>
        <v>21</v>
      </c>
      <c r="B134" s="48"/>
      <c r="C134" s="28" t="s">
        <v>184</v>
      </c>
      <c r="D134" s="29"/>
      <c r="E134" s="27" t="s">
        <v>185</v>
      </c>
      <c r="F134" s="25"/>
      <c r="G134" s="21" t="s">
        <v>11</v>
      </c>
      <c r="H134" s="47">
        <f>H135</f>
        <v>18</v>
      </c>
      <c r="I134" s="119"/>
      <c r="J134" s="125">
        <f>H134*I134</f>
        <v>0</v>
      </c>
    </row>
    <row r="135" spans="1:10" ht="25.5" x14ac:dyDescent="0.25">
      <c r="A135" s="49"/>
      <c r="B135" s="48"/>
      <c r="C135" s="30"/>
      <c r="D135" s="31" t="s">
        <v>186</v>
      </c>
      <c r="E135" s="32" t="s">
        <v>187</v>
      </c>
      <c r="F135" s="26"/>
      <c r="G135" s="33" t="s">
        <v>11</v>
      </c>
      <c r="H135" s="54">
        <f>F141</f>
        <v>18</v>
      </c>
      <c r="I135" s="119"/>
      <c r="J135" s="125"/>
    </row>
    <row r="136" spans="1:10" x14ac:dyDescent="0.25">
      <c r="A136" s="49"/>
      <c r="B136" s="48"/>
      <c r="C136" s="30"/>
      <c r="D136" s="31"/>
      <c r="E136" s="46" t="s">
        <v>188</v>
      </c>
      <c r="F136" s="85">
        <v>6</v>
      </c>
      <c r="G136" s="33"/>
      <c r="H136" s="54"/>
      <c r="I136" s="119"/>
      <c r="J136" s="125"/>
    </row>
    <row r="137" spans="1:10" x14ac:dyDescent="0.25">
      <c r="A137" s="49"/>
      <c r="B137" s="48"/>
      <c r="C137" s="30"/>
      <c r="D137" s="31"/>
      <c r="E137" s="46" t="s">
        <v>189</v>
      </c>
      <c r="F137" s="85">
        <v>3</v>
      </c>
      <c r="G137" s="33"/>
      <c r="H137" s="54"/>
      <c r="I137" s="119"/>
      <c r="J137" s="125"/>
    </row>
    <row r="138" spans="1:10" x14ac:dyDescent="0.25">
      <c r="A138" s="49"/>
      <c r="B138" s="48"/>
      <c r="C138" s="30"/>
      <c r="D138" s="31"/>
      <c r="E138" s="46" t="s">
        <v>190</v>
      </c>
      <c r="F138" s="85">
        <v>1</v>
      </c>
      <c r="G138" s="33"/>
      <c r="H138" s="54"/>
      <c r="I138" s="119"/>
      <c r="J138" s="125"/>
    </row>
    <row r="139" spans="1:10" x14ac:dyDescent="0.25">
      <c r="A139" s="49"/>
      <c r="B139" s="48"/>
      <c r="C139" s="30"/>
      <c r="D139" s="31"/>
      <c r="E139" s="46" t="s">
        <v>191</v>
      </c>
      <c r="F139" s="85">
        <v>4</v>
      </c>
      <c r="G139" s="33"/>
      <c r="H139" s="54"/>
      <c r="I139" s="119"/>
      <c r="J139" s="125"/>
    </row>
    <row r="140" spans="1:10" x14ac:dyDescent="0.25">
      <c r="A140" s="49"/>
      <c r="B140" s="48"/>
      <c r="C140" s="30"/>
      <c r="D140" s="31"/>
      <c r="E140" s="46" t="s">
        <v>216</v>
      </c>
      <c r="F140" s="90">
        <v>4</v>
      </c>
      <c r="G140" s="33"/>
      <c r="H140" s="54"/>
      <c r="I140" s="119"/>
      <c r="J140" s="125"/>
    </row>
    <row r="141" spans="1:10" x14ac:dyDescent="0.25">
      <c r="A141" s="49"/>
      <c r="B141" s="48"/>
      <c r="C141" s="30"/>
      <c r="D141" s="31"/>
      <c r="E141" s="46"/>
      <c r="F141" s="85">
        <f>SUM(F136:F140)</f>
        <v>18</v>
      </c>
      <c r="G141" s="33"/>
      <c r="H141" s="54"/>
      <c r="I141" s="119"/>
      <c r="J141" s="125"/>
    </row>
    <row r="142" spans="1:10" x14ac:dyDescent="0.25">
      <c r="A142" s="49"/>
      <c r="B142" s="48"/>
      <c r="C142" s="30"/>
      <c r="D142" s="31"/>
      <c r="E142" s="46"/>
      <c r="F142" s="85"/>
      <c r="G142" s="33"/>
      <c r="H142" s="54"/>
      <c r="I142" s="119"/>
      <c r="J142" s="125"/>
    </row>
    <row r="143" spans="1:10" x14ac:dyDescent="0.25">
      <c r="A143" s="23">
        <f>MAX(A$1:A142)+1</f>
        <v>22</v>
      </c>
      <c r="B143" s="50"/>
      <c r="C143" s="28" t="s">
        <v>92</v>
      </c>
      <c r="D143" s="29"/>
      <c r="E143" s="27" t="s">
        <v>93</v>
      </c>
      <c r="F143" s="25"/>
      <c r="G143" s="22" t="s">
        <v>11</v>
      </c>
      <c r="H143" s="47">
        <f>SUM(H144:H149)</f>
        <v>9</v>
      </c>
      <c r="I143" s="119"/>
      <c r="J143" s="125">
        <f>H143*I143</f>
        <v>0</v>
      </c>
    </row>
    <row r="144" spans="1:10" x14ac:dyDescent="0.25">
      <c r="A144" s="23"/>
      <c r="B144" s="50"/>
      <c r="C144" s="28"/>
      <c r="D144" s="31" t="s">
        <v>199</v>
      </c>
      <c r="E144" s="32" t="s">
        <v>200</v>
      </c>
      <c r="F144" s="26"/>
      <c r="G144" s="24" t="s">
        <v>11</v>
      </c>
      <c r="H144" s="54">
        <f>F148</f>
        <v>4</v>
      </c>
      <c r="I144" s="119"/>
      <c r="J144" s="125"/>
    </row>
    <row r="145" spans="1:10" x14ac:dyDescent="0.25">
      <c r="A145" s="23"/>
      <c r="B145" s="50"/>
      <c r="C145" s="28"/>
      <c r="D145" s="29"/>
      <c r="E145" s="46" t="s">
        <v>194</v>
      </c>
      <c r="F145" s="85">
        <v>1</v>
      </c>
      <c r="G145" s="22"/>
      <c r="H145" s="47"/>
      <c r="I145" s="119"/>
      <c r="J145" s="125"/>
    </row>
    <row r="146" spans="1:10" x14ac:dyDescent="0.25">
      <c r="A146" s="23"/>
      <c r="B146" s="50"/>
      <c r="C146" s="28"/>
      <c r="D146" s="29"/>
      <c r="E146" s="46" t="s">
        <v>196</v>
      </c>
      <c r="F146" s="85">
        <v>1</v>
      </c>
      <c r="G146" s="22"/>
      <c r="H146" s="47"/>
      <c r="I146" s="119"/>
      <c r="J146" s="125"/>
    </row>
    <row r="147" spans="1:10" x14ac:dyDescent="0.25">
      <c r="A147" s="23"/>
      <c r="B147" s="50"/>
      <c r="C147" s="28"/>
      <c r="D147" s="29"/>
      <c r="E147" s="46" t="s">
        <v>198</v>
      </c>
      <c r="F147" s="90">
        <v>2</v>
      </c>
      <c r="G147" s="22"/>
      <c r="H147" s="47"/>
      <c r="I147" s="119"/>
      <c r="J147" s="125"/>
    </row>
    <row r="148" spans="1:10" x14ac:dyDescent="0.25">
      <c r="A148" s="23"/>
      <c r="B148" s="50"/>
      <c r="C148" s="28"/>
      <c r="D148" s="29"/>
      <c r="E148" s="27"/>
      <c r="F148" s="85">
        <f>SUM(F145:F147)</f>
        <v>4</v>
      </c>
      <c r="G148" s="22"/>
      <c r="H148" s="47"/>
      <c r="I148" s="119"/>
      <c r="J148" s="125"/>
    </row>
    <row r="149" spans="1:10" x14ac:dyDescent="0.25">
      <c r="A149" s="23"/>
      <c r="B149" s="50"/>
      <c r="C149" s="28"/>
      <c r="D149" s="31" t="s">
        <v>94</v>
      </c>
      <c r="E149" s="32" t="s">
        <v>95</v>
      </c>
      <c r="F149" s="26"/>
      <c r="G149" s="24" t="s">
        <v>11</v>
      </c>
      <c r="H149" s="54">
        <f>F154</f>
        <v>5</v>
      </c>
      <c r="I149" s="119"/>
      <c r="J149" s="125"/>
    </row>
    <row r="150" spans="1:10" x14ac:dyDescent="0.25">
      <c r="A150" s="23"/>
      <c r="B150" s="50"/>
      <c r="C150" s="28"/>
      <c r="D150" s="29"/>
      <c r="E150" s="46" t="s">
        <v>192</v>
      </c>
      <c r="F150" s="85">
        <v>1</v>
      </c>
      <c r="G150" s="22"/>
      <c r="H150" s="36"/>
      <c r="I150" s="119"/>
      <c r="J150" s="125"/>
    </row>
    <row r="151" spans="1:10" x14ac:dyDescent="0.25">
      <c r="A151" s="23"/>
      <c r="B151" s="50"/>
      <c r="C151" s="28"/>
      <c r="D151" s="31"/>
      <c r="E151" s="46" t="s">
        <v>193</v>
      </c>
      <c r="F151" s="85">
        <v>1</v>
      </c>
      <c r="G151" s="24"/>
      <c r="H151" s="54"/>
      <c r="I151" s="119"/>
      <c r="J151" s="125"/>
    </row>
    <row r="152" spans="1:10" x14ac:dyDescent="0.25">
      <c r="A152" s="23"/>
      <c r="B152" s="50"/>
      <c r="C152" s="28"/>
      <c r="D152" s="29"/>
      <c r="E152" s="46" t="s">
        <v>195</v>
      </c>
      <c r="F152" s="85">
        <v>1</v>
      </c>
      <c r="G152" s="22"/>
      <c r="H152" s="36"/>
      <c r="I152" s="119"/>
      <c r="J152" s="125"/>
    </row>
    <row r="153" spans="1:10" x14ac:dyDescent="0.25">
      <c r="A153" s="49"/>
      <c r="B153" s="48"/>
      <c r="C153" s="30"/>
      <c r="D153" s="31"/>
      <c r="E153" s="46" t="s">
        <v>197</v>
      </c>
      <c r="F153" s="90">
        <v>2</v>
      </c>
      <c r="G153" s="33"/>
      <c r="H153" s="54"/>
      <c r="I153" s="119"/>
      <c r="J153" s="125"/>
    </row>
    <row r="154" spans="1:10" x14ac:dyDescent="0.25">
      <c r="A154" s="49"/>
      <c r="B154" s="48"/>
      <c r="C154" s="30"/>
      <c r="D154" s="31"/>
      <c r="E154" s="46"/>
      <c r="F154" s="85">
        <f>SUM(F150:F153)</f>
        <v>5</v>
      </c>
      <c r="G154" s="33"/>
      <c r="H154" s="54"/>
      <c r="I154" s="119"/>
      <c r="J154" s="125"/>
    </row>
    <row r="155" spans="1:10" x14ac:dyDescent="0.25">
      <c r="A155" s="49"/>
      <c r="B155" s="48"/>
      <c r="C155" s="30"/>
      <c r="D155" s="31"/>
      <c r="E155" s="46"/>
      <c r="F155" s="90"/>
      <c r="G155" s="33"/>
      <c r="H155" s="54"/>
      <c r="I155" s="119"/>
      <c r="J155" s="125"/>
    </row>
    <row r="156" spans="1:10" x14ac:dyDescent="0.25">
      <c r="A156" s="23">
        <f>MAX(A$1:A155)+1</f>
        <v>23</v>
      </c>
      <c r="B156" s="50"/>
      <c r="C156" s="28" t="s">
        <v>88</v>
      </c>
      <c r="D156" s="29"/>
      <c r="E156" s="27" t="s">
        <v>89</v>
      </c>
      <c r="F156" s="25"/>
      <c r="G156" s="21" t="s">
        <v>11</v>
      </c>
      <c r="H156" s="47">
        <f>SUM(H157:H163)</f>
        <v>7</v>
      </c>
      <c r="I156" s="119"/>
      <c r="J156" s="125">
        <f>H156*I156</f>
        <v>0</v>
      </c>
    </row>
    <row r="157" spans="1:10" x14ac:dyDescent="0.25">
      <c r="A157" s="23"/>
      <c r="B157" s="50"/>
      <c r="C157" s="28"/>
      <c r="D157" s="31" t="s">
        <v>96</v>
      </c>
      <c r="E157" s="32" t="s">
        <v>97</v>
      </c>
      <c r="F157" s="26"/>
      <c r="G157" s="33" t="s">
        <v>11</v>
      </c>
      <c r="H157" s="54">
        <f>F160</f>
        <v>3</v>
      </c>
      <c r="I157" s="119"/>
      <c r="J157" s="125"/>
    </row>
    <row r="158" spans="1:10" x14ac:dyDescent="0.25">
      <c r="A158" s="23"/>
      <c r="B158" s="50"/>
      <c r="C158" s="28"/>
      <c r="D158" s="29"/>
      <c r="E158" s="46" t="s">
        <v>156</v>
      </c>
      <c r="F158" s="85">
        <v>1</v>
      </c>
      <c r="G158" s="21"/>
      <c r="H158" s="47"/>
      <c r="I158" s="119"/>
      <c r="J158" s="125"/>
    </row>
    <row r="159" spans="1:10" x14ac:dyDescent="0.25">
      <c r="A159" s="23"/>
      <c r="B159" s="50"/>
      <c r="C159" s="28"/>
      <c r="D159" s="29"/>
      <c r="E159" s="46" t="s">
        <v>157</v>
      </c>
      <c r="F159" s="90">
        <v>2</v>
      </c>
      <c r="G159" s="21"/>
      <c r="H159" s="47"/>
      <c r="I159" s="119"/>
      <c r="J159" s="125"/>
    </row>
    <row r="160" spans="1:10" x14ac:dyDescent="0.25">
      <c r="A160" s="23"/>
      <c r="B160" s="50"/>
      <c r="C160" s="28"/>
      <c r="D160" s="29"/>
      <c r="E160" s="46"/>
      <c r="F160" s="85">
        <f>SUM(F158:F159)</f>
        <v>3</v>
      </c>
      <c r="G160" s="21"/>
      <c r="H160" s="47"/>
      <c r="I160" s="119"/>
      <c r="J160" s="125"/>
    </row>
    <row r="161" spans="1:10" x14ac:dyDescent="0.25">
      <c r="A161" s="23"/>
      <c r="B161" s="50"/>
      <c r="C161" s="28"/>
      <c r="D161" s="31" t="s">
        <v>158</v>
      </c>
      <c r="E161" s="32" t="s">
        <v>159</v>
      </c>
      <c r="F161" s="26"/>
      <c r="G161" s="33" t="s">
        <v>11</v>
      </c>
      <c r="H161" s="54">
        <f>F162</f>
        <v>1</v>
      </c>
      <c r="I161" s="119"/>
      <c r="J161" s="125"/>
    </row>
    <row r="162" spans="1:10" x14ac:dyDescent="0.25">
      <c r="A162" s="23"/>
      <c r="B162" s="50"/>
      <c r="C162" s="28"/>
      <c r="D162" s="29"/>
      <c r="E162" s="46" t="s">
        <v>160</v>
      </c>
      <c r="F162" s="85">
        <v>1</v>
      </c>
      <c r="G162" s="21"/>
      <c r="H162" s="47"/>
      <c r="I162" s="119"/>
      <c r="J162" s="125"/>
    </row>
    <row r="163" spans="1:10" x14ac:dyDescent="0.25">
      <c r="A163" s="49"/>
      <c r="B163" s="48"/>
      <c r="C163" s="30"/>
      <c r="D163" s="31" t="s">
        <v>161</v>
      </c>
      <c r="E163" s="32" t="s">
        <v>162</v>
      </c>
      <c r="F163" s="26"/>
      <c r="G163" s="33" t="s">
        <v>11</v>
      </c>
      <c r="H163" s="54">
        <f>F166</f>
        <v>3</v>
      </c>
      <c r="I163" s="119"/>
      <c r="J163" s="125"/>
    </row>
    <row r="164" spans="1:10" x14ac:dyDescent="0.25">
      <c r="A164" s="49"/>
      <c r="B164" s="48"/>
      <c r="C164" s="30"/>
      <c r="D164" s="31"/>
      <c r="E164" s="46" t="s">
        <v>163</v>
      </c>
      <c r="F164" s="85">
        <v>1</v>
      </c>
      <c r="G164" s="33"/>
      <c r="H164" s="54"/>
      <c r="I164" s="119"/>
      <c r="J164" s="125"/>
    </row>
    <row r="165" spans="1:10" x14ac:dyDescent="0.25">
      <c r="A165" s="49"/>
      <c r="B165" s="48"/>
      <c r="C165" s="30"/>
      <c r="D165" s="31"/>
      <c r="E165" s="46" t="s">
        <v>164</v>
      </c>
      <c r="F165" s="90">
        <v>2</v>
      </c>
      <c r="G165" s="33"/>
      <c r="H165" s="54"/>
      <c r="I165" s="119"/>
      <c r="J165" s="125"/>
    </row>
    <row r="166" spans="1:10" x14ac:dyDescent="0.25">
      <c r="A166" s="49"/>
      <c r="B166" s="48"/>
      <c r="C166" s="30"/>
      <c r="D166" s="31"/>
      <c r="E166" s="46"/>
      <c r="F166" s="85">
        <f>SUM(F164:F165)</f>
        <v>3</v>
      </c>
      <c r="G166" s="33"/>
      <c r="H166" s="54"/>
      <c r="I166" s="119"/>
      <c r="J166" s="125"/>
    </row>
    <row r="167" spans="1:10" x14ac:dyDescent="0.25">
      <c r="A167" s="49"/>
      <c r="B167" s="48"/>
      <c r="C167" s="30"/>
      <c r="D167" s="31"/>
      <c r="E167" s="46"/>
      <c r="F167" s="85"/>
      <c r="G167" s="33"/>
      <c r="H167" s="54"/>
      <c r="I167" s="119"/>
      <c r="J167" s="125"/>
    </row>
    <row r="168" spans="1:10" x14ac:dyDescent="0.25">
      <c r="A168" s="23">
        <f>MAX(A$1:A167)+1</f>
        <v>24</v>
      </c>
      <c r="B168" s="50"/>
      <c r="C168" s="28" t="s">
        <v>78</v>
      </c>
      <c r="D168" s="29"/>
      <c r="E168" s="27" t="s">
        <v>79</v>
      </c>
      <c r="F168" s="25"/>
      <c r="G168" s="21" t="s">
        <v>11</v>
      </c>
      <c r="H168" s="47">
        <f>SUM(H169:H173)</f>
        <v>7</v>
      </c>
      <c r="I168" s="119"/>
      <c r="J168" s="125">
        <f>H168*I168</f>
        <v>0</v>
      </c>
    </row>
    <row r="169" spans="1:10" x14ac:dyDescent="0.25">
      <c r="A169" s="23"/>
      <c r="B169" s="50"/>
      <c r="C169" s="28"/>
      <c r="D169" s="31" t="s">
        <v>90</v>
      </c>
      <c r="E169" s="32" t="s">
        <v>91</v>
      </c>
      <c r="F169" s="26"/>
      <c r="G169" s="33" t="s">
        <v>11</v>
      </c>
      <c r="H169" s="54">
        <f>F172</f>
        <v>4</v>
      </c>
      <c r="I169" s="119"/>
      <c r="J169" s="125"/>
    </row>
    <row r="170" spans="1:10" x14ac:dyDescent="0.25">
      <c r="A170" s="23"/>
      <c r="B170" s="50"/>
      <c r="C170" s="28"/>
      <c r="D170" s="29"/>
      <c r="E170" s="46" t="s">
        <v>165</v>
      </c>
      <c r="F170" s="85">
        <v>3</v>
      </c>
      <c r="G170" s="21"/>
      <c r="H170" s="47"/>
      <c r="I170" s="119"/>
      <c r="J170" s="125"/>
    </row>
    <row r="171" spans="1:10" x14ac:dyDescent="0.25">
      <c r="A171" s="23"/>
      <c r="B171" s="50"/>
      <c r="C171" s="28"/>
      <c r="D171" s="29"/>
      <c r="E171" s="46" t="s">
        <v>166</v>
      </c>
      <c r="F171" s="90">
        <v>1</v>
      </c>
      <c r="G171" s="21"/>
      <c r="H171" s="47"/>
      <c r="I171" s="119"/>
      <c r="J171" s="125"/>
    </row>
    <row r="172" spans="1:10" x14ac:dyDescent="0.25">
      <c r="A172" s="23"/>
      <c r="B172" s="50"/>
      <c r="C172" s="28"/>
      <c r="D172" s="29"/>
      <c r="E172" s="27"/>
      <c r="F172" s="85">
        <f>SUM(F170:F171)</f>
        <v>4</v>
      </c>
      <c r="G172" s="21"/>
      <c r="H172" s="47"/>
      <c r="I172" s="119"/>
      <c r="J172" s="125"/>
    </row>
    <row r="173" spans="1:10" s="55" customFormat="1" x14ac:dyDescent="0.25">
      <c r="A173" s="78"/>
      <c r="B173" s="48"/>
      <c r="C173" s="30"/>
      <c r="D173" s="31" t="s">
        <v>80</v>
      </c>
      <c r="E173" s="32" t="s">
        <v>81</v>
      </c>
      <c r="F173" s="26"/>
      <c r="G173" s="33" t="s">
        <v>11</v>
      </c>
      <c r="H173" s="54">
        <f>F174</f>
        <v>3</v>
      </c>
      <c r="I173" s="121"/>
      <c r="J173" s="137"/>
    </row>
    <row r="174" spans="1:10" s="34" customFormat="1" ht="12.75" x14ac:dyDescent="0.2">
      <c r="A174" s="60"/>
      <c r="B174" s="65"/>
      <c r="C174" s="62"/>
      <c r="D174" s="31"/>
      <c r="E174" s="37" t="s">
        <v>167</v>
      </c>
      <c r="F174" s="63">
        <v>3</v>
      </c>
      <c r="G174" s="33"/>
      <c r="H174" s="97"/>
      <c r="I174" s="123"/>
      <c r="J174" s="138"/>
    </row>
    <row r="175" spans="1:10" x14ac:dyDescent="0.25">
      <c r="A175" s="49"/>
      <c r="B175" s="48"/>
      <c r="C175" s="30"/>
      <c r="D175" s="31"/>
      <c r="E175" s="32"/>
      <c r="F175" s="85"/>
      <c r="G175" s="33"/>
      <c r="H175" s="54"/>
      <c r="I175" s="119"/>
      <c r="J175" s="125"/>
    </row>
    <row r="176" spans="1:10" ht="25.5" x14ac:dyDescent="0.25">
      <c r="A176" s="23">
        <f>MAX(A$1:A175)+1</f>
        <v>25</v>
      </c>
      <c r="B176" s="50"/>
      <c r="C176" s="28" t="s">
        <v>82</v>
      </c>
      <c r="D176" s="29"/>
      <c r="E176" s="27" t="s">
        <v>83</v>
      </c>
      <c r="F176" s="25"/>
      <c r="G176" s="21" t="s">
        <v>20</v>
      </c>
      <c r="H176" s="101">
        <f>SUM(H177:H179)</f>
        <v>323</v>
      </c>
      <c r="I176" s="119"/>
      <c r="J176" s="125">
        <f>H176*I176</f>
        <v>0</v>
      </c>
    </row>
    <row r="177" spans="1:10" ht="25.5" x14ac:dyDescent="0.25">
      <c r="A177" s="49"/>
      <c r="B177" s="48"/>
      <c r="C177" s="30"/>
      <c r="D177" s="31" t="s">
        <v>84</v>
      </c>
      <c r="E177" s="32" t="s">
        <v>85</v>
      </c>
      <c r="F177" s="26"/>
      <c r="G177" s="33" t="s">
        <v>20</v>
      </c>
      <c r="H177" s="102">
        <f>F178</f>
        <v>161.5</v>
      </c>
      <c r="I177" s="119"/>
      <c r="J177" s="125"/>
    </row>
    <row r="178" spans="1:10" x14ac:dyDescent="0.25">
      <c r="A178" s="49"/>
      <c r="B178" s="48"/>
      <c r="C178" s="30"/>
      <c r="D178" s="31"/>
      <c r="E178" s="32"/>
      <c r="F178" s="95">
        <v>161.5</v>
      </c>
      <c r="G178" s="33"/>
      <c r="H178" s="102"/>
      <c r="I178" s="119"/>
      <c r="J178" s="125"/>
    </row>
    <row r="179" spans="1:10" ht="25.5" x14ac:dyDescent="0.25">
      <c r="A179" s="49"/>
      <c r="B179" s="48"/>
      <c r="C179" s="30"/>
      <c r="D179" s="31" t="s">
        <v>86</v>
      </c>
      <c r="E179" s="32" t="s">
        <v>87</v>
      </c>
      <c r="F179" s="26"/>
      <c r="G179" s="33" t="s">
        <v>20</v>
      </c>
      <c r="H179" s="102">
        <f>F180</f>
        <v>161.5</v>
      </c>
      <c r="I179" s="119"/>
      <c r="J179" s="125"/>
    </row>
    <row r="180" spans="1:10" x14ac:dyDescent="0.25">
      <c r="A180" s="49"/>
      <c r="B180" s="48"/>
      <c r="C180" s="30"/>
      <c r="D180" s="31"/>
      <c r="E180" s="32"/>
      <c r="F180" s="95">
        <f>F178</f>
        <v>161.5</v>
      </c>
      <c r="G180" s="33"/>
      <c r="H180" s="54"/>
      <c r="I180" s="119"/>
      <c r="J180" s="125"/>
    </row>
    <row r="181" spans="1:10" x14ac:dyDescent="0.25">
      <c r="A181" s="49"/>
      <c r="B181" s="48"/>
      <c r="C181" s="30"/>
      <c r="D181" s="31"/>
      <c r="E181" s="32"/>
      <c r="F181" s="95"/>
      <c r="G181" s="33"/>
      <c r="H181" s="54"/>
      <c r="I181" s="119"/>
      <c r="J181" s="125"/>
    </row>
    <row r="182" spans="1:10" ht="25.5" x14ac:dyDescent="0.25">
      <c r="A182" s="23">
        <f>MAX(A$1:A181)+1</f>
        <v>26</v>
      </c>
      <c r="B182" s="50"/>
      <c r="C182" s="28" t="s">
        <v>34</v>
      </c>
      <c r="D182" s="29"/>
      <c r="E182" s="27" t="s">
        <v>35</v>
      </c>
      <c r="F182" s="25"/>
      <c r="G182" s="21" t="s">
        <v>10</v>
      </c>
      <c r="H182" s="47">
        <f>F183</f>
        <v>23.024999999999999</v>
      </c>
      <c r="I182" s="128"/>
      <c r="J182" s="125">
        <f>H182*I182</f>
        <v>0</v>
      </c>
    </row>
    <row r="183" spans="1:10" ht="25.5" x14ac:dyDescent="0.25">
      <c r="A183" s="23"/>
      <c r="B183" s="50"/>
      <c r="C183" s="28"/>
      <c r="D183" s="29"/>
      <c r="E183" s="46" t="s">
        <v>115</v>
      </c>
      <c r="F183" s="85">
        <f>(161.5*0.15*1)-(6*0.15*1+2*1*0.15)</f>
        <v>23.024999999999999</v>
      </c>
      <c r="G183" s="21"/>
      <c r="H183" s="47"/>
      <c r="I183" s="119"/>
      <c r="J183" s="125"/>
    </row>
    <row r="184" spans="1:10" x14ac:dyDescent="0.25">
      <c r="A184" s="49"/>
      <c r="B184" s="48"/>
      <c r="C184" s="30"/>
      <c r="D184" s="57"/>
      <c r="E184" s="87"/>
      <c r="F184" s="109"/>
      <c r="G184" s="24"/>
      <c r="H184" s="54"/>
      <c r="I184" s="119"/>
      <c r="J184" s="125"/>
    </row>
    <row r="185" spans="1:10" x14ac:dyDescent="0.25">
      <c r="A185" s="49"/>
      <c r="B185" s="48"/>
      <c r="C185" s="30"/>
      <c r="D185" s="57"/>
      <c r="E185" s="87"/>
      <c r="F185" s="109"/>
      <c r="G185" s="24"/>
      <c r="H185" s="54"/>
      <c r="I185" s="119"/>
      <c r="J185" s="125"/>
    </row>
    <row r="186" spans="1:10" ht="25.5" x14ac:dyDescent="0.25">
      <c r="A186" s="49"/>
      <c r="B186" s="19" t="s">
        <v>146</v>
      </c>
      <c r="C186" s="19"/>
      <c r="D186" s="45"/>
      <c r="E186" s="20" t="s">
        <v>169</v>
      </c>
      <c r="F186" s="109"/>
      <c r="G186" s="24"/>
      <c r="H186" s="54"/>
      <c r="I186" s="119"/>
      <c r="J186" s="125"/>
    </row>
    <row r="187" spans="1:10" x14ac:dyDescent="0.25">
      <c r="A187" s="49"/>
      <c r="B187" s="48"/>
      <c r="C187" s="30"/>
      <c r="D187" s="57"/>
      <c r="E187" s="87"/>
      <c r="F187" s="109"/>
      <c r="G187" s="24"/>
      <c r="H187" s="54"/>
      <c r="I187" s="119"/>
      <c r="J187" s="125"/>
    </row>
    <row r="188" spans="1:10" ht="25.5" x14ac:dyDescent="0.25">
      <c r="A188" s="23">
        <f>MAX(A$1:A187)+1</f>
        <v>27</v>
      </c>
      <c r="B188" s="48"/>
      <c r="C188" s="28" t="s">
        <v>170</v>
      </c>
      <c r="D188" s="29"/>
      <c r="E188" s="27" t="s">
        <v>171</v>
      </c>
      <c r="F188" s="25"/>
      <c r="G188" s="21" t="s">
        <v>10</v>
      </c>
      <c r="H188" s="47">
        <f>F189</f>
        <v>7</v>
      </c>
      <c r="I188" s="119"/>
      <c r="J188" s="125">
        <f>H188*I188</f>
        <v>0</v>
      </c>
    </row>
    <row r="189" spans="1:10" x14ac:dyDescent="0.25">
      <c r="A189" s="49"/>
      <c r="B189" s="48"/>
      <c r="C189" s="30"/>
      <c r="D189" s="57"/>
      <c r="E189" s="37" t="s">
        <v>172</v>
      </c>
      <c r="F189" s="109">
        <f>35*0.2</f>
        <v>7</v>
      </c>
      <c r="G189" s="24"/>
      <c r="H189" s="54"/>
      <c r="I189" s="119"/>
      <c r="J189" s="125"/>
    </row>
    <row r="190" spans="1:10" x14ac:dyDescent="0.25">
      <c r="A190" s="49"/>
      <c r="B190" s="48"/>
      <c r="C190" s="30"/>
      <c r="D190" s="57"/>
      <c r="E190" s="37"/>
      <c r="F190" s="109"/>
      <c r="G190" s="24"/>
      <c r="H190" s="54"/>
      <c r="I190" s="119"/>
      <c r="J190" s="125"/>
    </row>
    <row r="191" spans="1:10" ht="25.5" x14ac:dyDescent="0.25">
      <c r="A191" s="23">
        <f>MAX(A$1:A190)+1</f>
        <v>28</v>
      </c>
      <c r="B191" s="48"/>
      <c r="C191" s="28" t="s">
        <v>173</v>
      </c>
      <c r="D191" s="29"/>
      <c r="E191" s="27" t="s">
        <v>174</v>
      </c>
      <c r="F191" s="25"/>
      <c r="G191" s="21" t="s">
        <v>60</v>
      </c>
      <c r="H191" s="47">
        <f>H192</f>
        <v>14.399999999999999</v>
      </c>
      <c r="I191" s="119"/>
      <c r="J191" s="125">
        <f>H191*I191</f>
        <v>0</v>
      </c>
    </row>
    <row r="192" spans="1:10" ht="25.5" x14ac:dyDescent="0.25">
      <c r="A192" s="49"/>
      <c r="B192" s="48"/>
      <c r="C192" s="30"/>
      <c r="D192" s="31" t="s">
        <v>175</v>
      </c>
      <c r="E192" s="32" t="s">
        <v>176</v>
      </c>
      <c r="F192" s="26"/>
      <c r="G192" s="33" t="s">
        <v>60</v>
      </c>
      <c r="H192" s="54">
        <f>F193</f>
        <v>14.399999999999999</v>
      </c>
      <c r="I192" s="119"/>
      <c r="J192" s="125"/>
    </row>
    <row r="193" spans="1:10" x14ac:dyDescent="0.25">
      <c r="A193" s="49"/>
      <c r="B193" s="48"/>
      <c r="C193" s="30"/>
      <c r="D193" s="57"/>
      <c r="E193" s="46" t="s">
        <v>177</v>
      </c>
      <c r="F193" s="109">
        <f>96*0.15</f>
        <v>14.399999999999999</v>
      </c>
      <c r="G193" s="24"/>
      <c r="H193" s="54"/>
      <c r="I193" s="119"/>
      <c r="J193" s="125"/>
    </row>
    <row r="194" spans="1:10" x14ac:dyDescent="0.25">
      <c r="A194" s="49"/>
      <c r="B194" s="48"/>
      <c r="C194" s="30"/>
      <c r="D194" s="57"/>
      <c r="E194" s="87"/>
      <c r="F194" s="109"/>
      <c r="G194" s="24"/>
      <c r="H194" s="54"/>
      <c r="I194" s="119"/>
      <c r="J194" s="125"/>
    </row>
    <row r="195" spans="1:10" ht="25.5" x14ac:dyDescent="0.25">
      <c r="A195" s="49"/>
      <c r="B195" s="19" t="s">
        <v>168</v>
      </c>
      <c r="C195" s="19"/>
      <c r="D195" s="45"/>
      <c r="E195" s="115" t="s">
        <v>178</v>
      </c>
      <c r="F195" s="109"/>
      <c r="G195" s="24"/>
      <c r="H195" s="54"/>
      <c r="I195" s="119"/>
      <c r="J195" s="125"/>
    </row>
    <row r="196" spans="1:10" x14ac:dyDescent="0.25">
      <c r="A196" s="49"/>
      <c r="B196" s="48"/>
      <c r="C196" s="30"/>
      <c r="D196" s="57"/>
      <c r="E196" s="87"/>
      <c r="F196" s="109"/>
      <c r="G196" s="24"/>
      <c r="H196" s="54"/>
      <c r="I196" s="119"/>
      <c r="J196" s="125"/>
    </row>
    <row r="197" spans="1:10" ht="25.5" x14ac:dyDescent="0.25">
      <c r="A197" s="23">
        <f>MAX(A$1:A196)+1</f>
        <v>29</v>
      </c>
      <c r="B197" s="48"/>
      <c r="C197" s="28" t="s">
        <v>179</v>
      </c>
      <c r="D197" s="29"/>
      <c r="E197" s="27" t="s">
        <v>180</v>
      </c>
      <c r="F197" s="25"/>
      <c r="G197" s="21" t="s">
        <v>10</v>
      </c>
      <c r="H197" s="47">
        <f>F198</f>
        <v>6.3</v>
      </c>
      <c r="I197" s="119"/>
      <c r="J197" s="125">
        <f>H197*I197</f>
        <v>0</v>
      </c>
    </row>
    <row r="198" spans="1:10" ht="26.25" x14ac:dyDescent="0.25">
      <c r="A198" s="49"/>
      <c r="B198" s="48"/>
      <c r="C198" s="28"/>
      <c r="D198" s="29"/>
      <c r="E198" s="116" t="s">
        <v>181</v>
      </c>
      <c r="F198" s="85">
        <f>35*0.18</f>
        <v>6.3</v>
      </c>
      <c r="G198" s="21"/>
      <c r="H198" s="54"/>
      <c r="I198" s="119"/>
      <c r="J198" s="125"/>
    </row>
    <row r="199" spans="1:10" x14ac:dyDescent="0.25">
      <c r="A199" s="49"/>
      <c r="B199" s="48"/>
      <c r="C199" s="28"/>
      <c r="D199" s="29"/>
      <c r="E199" s="27"/>
      <c r="F199" s="25"/>
      <c r="G199" s="21"/>
      <c r="H199" s="54"/>
      <c r="I199" s="119"/>
      <c r="J199" s="125"/>
    </row>
    <row r="200" spans="1:10" ht="15.75" thickBot="1" x14ac:dyDescent="0.3">
      <c r="A200" s="39"/>
      <c r="B200" s="40"/>
      <c r="C200" s="40"/>
      <c r="D200" s="40"/>
      <c r="E200" s="41"/>
      <c r="F200" s="42"/>
      <c r="G200" s="40"/>
      <c r="H200" s="43"/>
      <c r="I200" s="127"/>
      <c r="J200" s="139"/>
    </row>
    <row r="201" spans="1:10" ht="15.75" thickBot="1" x14ac:dyDescent="0.3">
      <c r="A201" s="131"/>
      <c r="B201" s="132"/>
      <c r="C201" s="132"/>
      <c r="D201" s="132"/>
      <c r="E201" s="136" t="s">
        <v>215</v>
      </c>
      <c r="F201" s="133"/>
      <c r="G201" s="132"/>
      <c r="H201" s="134"/>
      <c r="I201" s="135"/>
      <c r="J201" s="140">
        <f>SUM(J4:J200)</f>
        <v>0</v>
      </c>
    </row>
  </sheetData>
  <mergeCells count="6">
    <mergeCell ref="J3:J4"/>
    <mergeCell ref="A3:C3"/>
    <mergeCell ref="E3:F4"/>
    <mergeCell ref="G3:G4"/>
    <mergeCell ref="H3:H4"/>
    <mergeCell ref="I3:I4"/>
  </mergeCells>
  <pageMargins left="0.11811023622047245" right="0.11811023622047245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513.1</vt:lpstr>
      <vt:lpstr>'513.1'!Názvy_tlače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Ažaltovičová Alena Ing.</dc:creator>
  <cp:lastModifiedBy>Janegová Daniela</cp:lastModifiedBy>
  <cp:lastPrinted>2025-08-26T12:13:30Z</cp:lastPrinted>
  <dcterms:created xsi:type="dcterms:W3CDTF">2024-05-14T07:48:39Z</dcterms:created>
  <dcterms:modified xsi:type="dcterms:W3CDTF">2025-09-16T08:13:21Z</dcterms:modified>
</cp:coreProperties>
</file>